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7215" tabRatio="639" firstSheet="1" activeTab="1"/>
  </bookViews>
  <sheets>
    <sheet name="Ⅴ②（下水・延長）訂正見消" sheetId="1" state="hidden" r:id="rId1"/>
    <sheet name="Ⅰ" sheetId="2" r:id="rId2"/>
    <sheet name="Ⅰ（つづき）" sheetId="3" r:id="rId3"/>
    <sheet name="Ⅱ" sheetId="4" r:id="rId4"/>
    <sheet name="Ⅲ①" sheetId="5" r:id="rId5"/>
    <sheet name="Ⅲ②" sheetId="6" r:id="rId6"/>
    <sheet name="Ⅲ③" sheetId="7" r:id="rId7"/>
    <sheet name="Ⅳ" sheetId="8" r:id="rId8"/>
    <sheet name="Ⅴ①" sheetId="9" r:id="rId9"/>
    <sheet name="Ⅴ②（水道・新規）" sheetId="10" state="hidden" r:id="rId10"/>
    <sheet name="Ⅴ②（水道・延長）" sheetId="11" state="hidden" r:id="rId11"/>
    <sheet name="Ⅴ②（工水・新規）" sheetId="12" state="hidden" r:id="rId12"/>
    <sheet name="Ⅴ②（工水・延長）" sheetId="13" state="hidden" r:id="rId13"/>
    <sheet name="Ⅴ②（都市高速・新規）" sheetId="14" state="hidden" r:id="rId14"/>
    <sheet name="Ⅴ②（都市高速・延長）" sheetId="15" state="hidden" r:id="rId15"/>
    <sheet name="Ⅴ②（下水・新規）" sheetId="16" state="hidden" r:id="rId16"/>
    <sheet name="Ⅴ②（下水・延長）訂正" sheetId="17" r:id="rId17"/>
    <sheet name="Ⅴ②（病院・新規）" sheetId="18" state="hidden" r:id="rId18"/>
    <sheet name="Ⅴ②（病院・延長）" sheetId="19" state="hidden" r:id="rId19"/>
    <sheet name="Ⅴ②（介護・新規）" sheetId="20" state="hidden" r:id="rId20"/>
  </sheets>
  <definedNames>
    <definedName name="_xlnm.Print_Area" localSheetId="1">'Ⅰ'!$B$1:$K$77</definedName>
    <definedName name="_xlnm.Print_Area" localSheetId="2">'Ⅰ（つづき）'!$B$1:$Z$77</definedName>
    <definedName name="_xlnm.Print_Area" localSheetId="3">'Ⅱ'!$B$1:$D$28</definedName>
    <definedName name="_xlnm.Print_Area" localSheetId="4">'Ⅲ①'!$A$1:$S$93</definedName>
    <definedName name="_xlnm.Print_Area" localSheetId="5">'Ⅲ②'!$A$1:$T$75</definedName>
    <definedName name="_xlnm.Print_Area" localSheetId="6">'Ⅲ③'!$A$1:$P$70</definedName>
    <definedName name="_xlnm.Print_Area" localSheetId="7">'Ⅳ'!$A$1:$P$35</definedName>
    <definedName name="_xlnm.Print_Area" localSheetId="8">'Ⅴ①'!$A$2:$P$15</definedName>
    <definedName name="_xlnm.Print_Area" localSheetId="16">'Ⅴ②（下水・延長）訂正'!$A$1:$R$92</definedName>
    <definedName name="_xlnm.Print_Area" localSheetId="0">'Ⅴ②（下水・延長）訂正見消'!$A$1:$R$92</definedName>
    <definedName name="_xlnm.Print_Area" localSheetId="15">'Ⅴ②（下水・新規）'!$A$1:$R$69</definedName>
    <definedName name="_xlnm.Print_Area" localSheetId="19">'Ⅴ②（介護・新規）'!$A$1:$S$34</definedName>
    <definedName name="_xlnm.Print_Area" localSheetId="12">'Ⅴ②（工水・延長）'!$B$2:$R$91</definedName>
    <definedName name="_xlnm.Print_Area" localSheetId="11">'Ⅴ②（工水・新規）'!$B$2:$R$56</definedName>
    <definedName name="_xlnm.Print_Area" localSheetId="10">'Ⅴ②（水道・延長）'!$B$2:$R$92</definedName>
    <definedName name="_xlnm.Print_Area" localSheetId="9">'Ⅴ②（水道・新規）'!$B$2:$R$57</definedName>
    <definedName name="_xlnm.Print_Area" localSheetId="14">'Ⅴ②（都市高速・延長）'!$B$2:$R$77</definedName>
    <definedName name="_xlnm.Print_Area" localSheetId="13">'Ⅴ②（都市高速・新規）'!$B$2:$R$40</definedName>
    <definedName name="_xlnm.Print_Area" localSheetId="18">'Ⅴ②（病院・延長）'!$A$1:$S$122</definedName>
    <definedName name="_xlnm.Print_Area" localSheetId="17">'Ⅴ②（病院・新規）'!$A$1:$S$88</definedName>
    <definedName name="_xlnm.Print_Titles" localSheetId="4">'Ⅲ①'!$A:$I,'Ⅲ①'!$3:$6</definedName>
    <definedName name="_xlnm.Print_Titles" localSheetId="5">'Ⅲ②'!$A:$J,'Ⅲ②'!$3:$6</definedName>
  </definedNames>
  <calcPr fullCalcOnLoad="1"/>
</workbook>
</file>

<file path=xl/comments1.xml><?xml version="1.0" encoding="utf-8"?>
<comments xmlns="http://schemas.openxmlformats.org/spreadsheetml/2006/main">
  <authors>
    <author>95008</author>
  </authors>
  <commentList>
    <comment ref="I30" authorId="0">
      <text>
        <r>
          <rPr>
            <b/>
            <sz val="9"/>
            <rFont val="ＭＳ Ｐゴシック"/>
            <family val="3"/>
          </rPr>
          <t>８０</t>
        </r>
      </text>
    </comment>
  </commentList>
</comments>
</file>

<file path=xl/sharedStrings.xml><?xml version="1.0" encoding="utf-8"?>
<sst xmlns="http://schemas.openxmlformats.org/spreadsheetml/2006/main" count="2230" uniqueCount="865">
  <si>
    <t>　２　上記指標のうち「料金回収率」は、水道事業（簡易水道事業を含む）、工業用水道事業及び下水道事業（下水道事業にあっては使用料回収率）について記入すること。</t>
  </si>
  <si>
    <t>○ その他に記入された項目に関する取組等</t>
  </si>
  <si>
    <t>公的資金補償金免除繰上償還に係る公営企業経営健全化計画</t>
  </si>
  <si>
    <t>　　※　公立病院改革プラン（「公立病院改革ガイドライン」（平成19年12月24日付け総務省自治財政局長通知）参照）により定められた内容を記入すること。</t>
  </si>
  <si>
    <t>　</t>
  </si>
  <si>
    <t>注１　「旧資金運用部資金」の「補償金免除額」欄は、各地方公共団体の「繰上償還希望額」欄の額に対応する額として、計画提出前の一定基</t>
  </si>
  <si>
    <t>　２　各欄の数値は小数点第２位を切り上げて、小数点第１位まで記入すること。従って各欄の単純合計と「合計」欄の数値は一致しない場合</t>
  </si>
  <si>
    <t>　　があること (なお、小数点第２位が０であるが、小数点第３位に数値がある場合は同様に切り上げること。）。</t>
  </si>
  <si>
    <t>入所者・利用者の確保</t>
  </si>
  <si>
    <t>給与の見直し</t>
  </si>
  <si>
    <t>委託費</t>
  </si>
  <si>
    <t>資本費</t>
  </si>
  <si>
    <t>（円又は％）</t>
  </si>
  <si>
    <t>旧公営企業金融公庫資金</t>
  </si>
  <si>
    <t>【旧公営企業金融公庫資金】</t>
  </si>
  <si>
    <t>　　会計負担分」に再掲すること。</t>
  </si>
  <si>
    <t>※　各年度の「使用料収入」及び「汚水処理費」については、「地方公営企業決算状況調査」で報告された（又は報告すべき）数値により算出した、特別会計単位の率を記入すること。当該率は</t>
  </si>
  <si>
    <t>　「Ⅴ　繰上償還に伴う経営改革促進効果」の「２　年度別目標等」の「(4)　下水道事業」に記入される「使用料回収率」と一致するものであるので、留意すること。　</t>
  </si>
  <si>
    <t>延長計画合計</t>
  </si>
  <si>
    <t>課題</t>
  </si>
  <si>
    <t>　注　「統合計画の概要・実施スケジュール」又は少なくとも「検討体制・実施スケジュール、検討の方向性、結論をとりまとめる時期」を具体的に記入すること。</t>
  </si>
  <si>
    <t>　　２　「施設利用率改善計画の概要・実施スケジュール」又は少なくとも「検討体制・実施スケジュール、検討の方向性、結論をとりまとめる時期」を具体的に記入すること。</t>
  </si>
  <si>
    <t>　　するものであり、公営企業会計が管理する残債に係る元利償還に対する一般会計繰出金を記入するものではない。</t>
  </si>
  <si>
    <t>　４　「※上記のうち一般会計負担分」には、上記注３のとおり、公営企業債のうち一般会計において残債の管理をしているものについて再掲</t>
  </si>
  <si>
    <t>　　る病院事業債、過疎代行事業による下水道事業債で事業経営の実態がなく一般会計が残債を管理しているもの、起債時には事業が存在して</t>
  </si>
  <si>
    <t>　　いたが、その後の事業廃止等により現在は一般会計が残債を管理しているもの等）も含むが、その場合には、それらを「※上記のうち一般</t>
  </si>
  <si>
    <t>注１　地方公共団体が経営する当該事業に要する経費の財源として起債した公営企業債の平成22年度末以降における年利５％以上の地方債現在</t>
  </si>
  <si>
    <t>　４　上記指標のうち（再掲）と記してあるものは、「（１）収益的収支、資本的収支」において記入したものの再掲の意であり、当該表中から各年度に係る数値を転記すること。</t>
  </si>
  <si>
    <t>　　　①　料金設定の考え方、料金収入の見込み</t>
  </si>
  <si>
    <t>　　　②　他会計繰入金の見込み</t>
  </si>
  <si>
    <t>　　　③　大規模投資の有無、資産売却等による収入の見込み</t>
  </si>
  <si>
    <t>　　　④　その他収支見通し策定に当たって前提としたもの</t>
  </si>
  <si>
    <t>　　３　必要に応じて行を追加して記入すること。</t>
  </si>
  <si>
    <t>　　２　病院事業にあっては、「料金設定の考え方」については記入不要であること（「料金収入の見込み」については要記入のこと）。</t>
  </si>
  <si>
    <t>　　　　　現在の料金設定の考え方（設定方法等）や、料金水準に対する考え方（類似団体等との比較）、今後の料金収入の見込みとその根拠（有収水量や利用者数の推移等）等について記入すること。</t>
  </si>
  <si>
    <t>　　　　　他会計からの負担金、補助金、出資等の対象、規模、推移等について、どのように条件設定したのか分かるよう記入すること。</t>
  </si>
  <si>
    <t>注１　計画前年度において使用料単価１５０円/㎥（20㎥当たり3,000円）未満（処理原価が150円/㎥未満の場合は処理原価未満）の事業にあっては、下記に使用料適正化の考え方を記入し、当該適正化による増収額
　 　を②に記入すること。</t>
  </si>
  <si>
    <t>法適用事業　 ＝ 20表01行03列</t>
  </si>
  <si>
    <t>法非適用事業 ＝ 26表01行03列</t>
  </si>
  <si>
    <t>法適用事業　 ＝ (21表01行06列)＋(23表01行18列)－(21表01行44列)</t>
  </si>
  <si>
    <t>法非適用事業 ＝ (26表01行14列)＋(26表01行35列)－(26表02行14列)</t>
  </si>
  <si>
    <r>
      <t>料金回収率</t>
    </r>
    <r>
      <rPr>
        <vertAlign val="superscript"/>
        <sz val="11"/>
        <color indexed="8"/>
        <rFont val="ＭＳ Ｐゴシック"/>
        <family val="3"/>
      </rPr>
      <t>※</t>
    </r>
  </si>
  <si>
    <t>(％)</t>
  </si>
  <si>
    <t xml:space="preserve"> 　 (4) 営業収支比率（％）＝（営業収益－受託工事収益）／（営業費用－受託工事費用）×１００（病院事業にあっては「営業収支比率」を「医業収支比率」と読み替えること。）</t>
  </si>
  <si>
    <t xml:space="preserve"> 　　 ・使用料回収率（％）＝使用料収入※／汚水処理費※×１００</t>
  </si>
  <si>
    <t>　３　上記指標のうち「資本費」は、要綱別表２に基づいて算出すること。</t>
  </si>
  <si>
    <t>　　　　　大規模な建設改良事業の実施予定の有無、事業費規模や実施時期及びその際の財源等、また、資産の売却時期や額等について、内容がわかるように記入すること。</t>
  </si>
  <si>
    <t>　　　　　収支見通し策定に当たって設定した料金設定、他会計繰入金、大規模投資・資産売却以外の前提条件を設定している場合には、その内容を具体的に記入すること。</t>
  </si>
  <si>
    <t>　注１　上記区分に応じ、「Ⅱ 財務状況の分析」の「経営課題」に掲げた各課題に対応する施策を具体的に記入すること。その際、どの課題に対応する施策かが明らかとなるよう、Ⅱに付し</t>
  </si>
  <si>
    <t>　　　た課題番号を「Ⅱの課題番号」欄に記入すること。</t>
  </si>
  <si>
    <t>　　５　必要に応じて行を追加して記入すること。</t>
  </si>
  <si>
    <t>　　２　各項目への記入に当たっては、Ⅳに掲げた施策又は健全化法に基づく計画に掲げた方策をそのまま転記せず、ポイントを簡潔にまとめた形で記入すること。</t>
  </si>
  <si>
    <t>当初計画合計</t>
  </si>
  <si>
    <t>一日平均配水量(㎥)の総計(全施設)①</t>
  </si>
  <si>
    <t xml:space="preserve"> 一日配水能力(㎥)の総計(全施設)②</t>
  </si>
  <si>
    <t xml:space="preserve"> 施設利用率（％）(①/②×100)</t>
  </si>
  <si>
    <t>①</t>
  </si>
  <si>
    <t>Ａ</t>
  </si>
  <si>
    <t>Ｂ</t>
  </si>
  <si>
    <t>Ｃ</t>
  </si>
  <si>
    <t>Ｄ</t>
  </si>
  <si>
    <t>②</t>
  </si>
  <si>
    <r>
      <t>（使用料収入／有収水量）</t>
    </r>
    <r>
      <rPr>
        <sz val="11"/>
        <color indexed="8"/>
        <rFont val="ＭＳ ゴシック"/>
        <family val="3"/>
      </rPr>
      <t>　　Ｅ</t>
    </r>
  </si>
  <si>
    <r>
      <t>（料金改定実施年度に記入）　　</t>
    </r>
    <r>
      <rPr>
        <sz val="11"/>
        <color indexed="8"/>
        <rFont val="ＭＳ ゴシック"/>
        <family val="3"/>
      </rPr>
      <t>Ｆ</t>
    </r>
  </si>
  <si>
    <t>③</t>
  </si>
  <si>
    <t>Ｇ</t>
  </si>
  <si>
    <t>④</t>
  </si>
  <si>
    <t>Ｈ</t>
  </si>
  <si>
    <t>Ｉ</t>
  </si>
  <si>
    <t>（Ｉ／Ａ）　　Ｊ</t>
  </si>
  <si>
    <r>
      <t>（汚水処理経費／有収水量）</t>
    </r>
    <r>
      <rPr>
        <sz val="11"/>
        <color indexed="8"/>
        <rFont val="ＭＳ ゴシック"/>
        <family val="3"/>
      </rPr>
      <t>　Ｋ</t>
    </r>
  </si>
  <si>
    <r>
      <t>汚水処理原価</t>
    </r>
    <r>
      <rPr>
        <sz val="10"/>
        <color indexed="8"/>
        <rFont val="ＭＳ ゴシック"/>
        <family val="3"/>
      </rPr>
      <t>（維持管理費）（円/㎥）</t>
    </r>
  </si>
  <si>
    <r>
      <t xml:space="preserve">（汚水処理経費(維持管理費)／有収水量）  </t>
    </r>
    <r>
      <rPr>
        <sz val="11"/>
        <color indexed="8"/>
        <rFont val="ＭＳ ゴシック"/>
        <family val="3"/>
      </rPr>
      <t xml:space="preserve">  L</t>
    </r>
  </si>
  <si>
    <t>⑥</t>
  </si>
  <si>
    <t>Ｍ</t>
  </si>
  <si>
    <t xml:space="preserve"> 累 積 欠 損 金 比 率 （％）</t>
  </si>
  <si>
    <r>
      <t>　 維持管理費（上記以外）の適正化
　　</t>
    </r>
    <r>
      <rPr>
        <sz val="9"/>
        <color indexed="8"/>
        <rFont val="ＭＳ Ｐゴシック"/>
        <family val="3"/>
      </rPr>
      <t>（　　　　　　　　　　　　　　　　　　　　）</t>
    </r>
  </si>
  <si>
    <t>【平成21年度地方公営企業決算状況調査】</t>
  </si>
  <si>
    <t>・使用料収入</t>
  </si>
  <si>
    <t>・処理区域内人口 ･･･････････････ 10表01行11列</t>
  </si>
  <si>
    <t>・水洗便所設置済人口 ･･･････････ 10表01行12列</t>
  </si>
  <si>
    <t>・有収水量 ･････････････････････ 10表01行52列</t>
  </si>
  <si>
    <t>・管理運営費 ･･･････････････････ 32表02行05列</t>
  </si>
  <si>
    <t>・汚水処理原価 ･････････････････ (32表02行06列)／(有収水量)</t>
  </si>
  <si>
    <t>・汚水処理原価（維持管理費）････ (32表01行44列)／(有収水量)</t>
  </si>
  <si>
    <t>（注）１．当該地方公共団体において策定されている公立病院改革プランや公営企業経営健全化計画に定められた各種経営比率を記入すること。</t>
  </si>
  <si>
    <t>　　　２．複数の病院を有する事業にあっては、病院ごとに作成すること。</t>
  </si>
  <si>
    <t>　　　３．「病床利用率」欄には、稼働病床が許可病床と異なる場合における稼働病床利用率を上段（　　）書きすること。</t>
  </si>
  <si>
    <t>　　　４．「類似規模」欄には、「地方公営企業年鑑」における経営規模別（黒字病院）の数値を記入すること。</t>
  </si>
  <si>
    <t>　　高について、旧資金運用部、旧簡易生命保険資金、旧公営企業金融公庫資金の別、年利別に記入すること。</t>
  </si>
  <si>
    <t>　２　地方債計画の区分ごとに記入し、必要に応じて行を追加すること。</t>
  </si>
  <si>
    <t>　３　本表に記入する公営企業債には、当該地方公共団体の一般会計が管理するもの（一般会計出資債、補助金債のほか、一般行政病院等に係</t>
  </si>
  <si>
    <t>◇　技能労務職員に相当する職
　種に従事する職員等の給与の
　あり方</t>
  </si>
  <si>
    <t>◇　退職時特昇等退職手当のあ
　り方</t>
  </si>
  <si>
    <t>○　維持管理費等の縮減その他経営
　効率化に向けた取組</t>
  </si>
  <si>
    <t>○　指定管理者制度の活用等民間委
　託の推進やＰＦＩの活用</t>
  </si>
  <si>
    <t>○　料金水準が著しく低い団体にあ
　っては、コスト等に見合った適正
　な料金水準への引き上げに向けた
　取組</t>
  </si>
  <si>
    <t>○　経営健全化や財務状況に関する
　情報公開</t>
  </si>
  <si>
    <t>　　　更なる経営効率化のために講じることとしている費用削減施策・収入確保施策等があれば、当該施策を記入すること。</t>
  </si>
  <si>
    <t>　　４　繰越欠損金や不良債務、資金不足額等がない場合等、事業の経営状態が良好な場合又は必ずしも悪いとはいえない状態の場合であっても、事業経営を良好な状態に維持するため又は</t>
  </si>
  <si>
    <t>　　　　なお、地方公共団体の財政の健全化に関する法律（平成19年法律第94号）（以下、「財政健全化法」という。）に規定する「財政健全化計画」、「財政再生計画」又は「経営健全化計画」を定めていることから、地方財政法施行令附則第６条第３項の規定に</t>
  </si>
  <si>
    <t>　　　より、これらの計画を「公営企業経営健全化計画」とみなす場合には、各計画における施策のうち、それぞれの各項目に該当するものについて、その対応関係が分かるように記入すること。</t>
  </si>
  <si>
    <t>５　繰上償還希望額等</t>
  </si>
  <si>
    <t>６　平成２２年度以降における年利５％以上の地方債現在高の状況</t>
  </si>
  <si>
    <t>年利5%以上6%未満
(平成24年度末残高）</t>
  </si>
  <si>
    <t>年利6%以上6.5%未満
(平成23年度末残高）</t>
  </si>
  <si>
    <t>年利6.5%以上
(平成22年度末残高）</t>
  </si>
  <si>
    <t>年利5%以上5.5%未満
(平成24年度9月期残高）</t>
  </si>
  <si>
    <t>年利5.5%以上6%未満
(平成23年度9月期残高）</t>
  </si>
  <si>
    <t>年利6%以上
(平成22年度末残高）</t>
  </si>
  <si>
    <t>財政力指数</t>
  </si>
  <si>
    <t>工事コスト</t>
  </si>
  <si>
    <t>旧運用部：年利6%以上
　　　　　6.3%未満
旧簡保　：年利6%以上
          6.5%未満
旧公庫　：年利5.5%以上
　　　　　6%未満</t>
  </si>
  <si>
    <t>旧運用部：年利6.3%以上
旧簡保　：年利6.5%以上
旧公庫　：年利6%以上</t>
  </si>
  <si>
    <t>年利6%以上6.3%未満
(平成23年度末残高）</t>
  </si>
  <si>
    <t>年利6.3%以上
(平成22年度末残高）</t>
  </si>
  <si>
    <t>うち年利7%以上</t>
  </si>
  <si>
    <t>計画前５年度
実績</t>
  </si>
  <si>
    <t>（計画初年度）</t>
  </si>
  <si>
    <t>（計画第２年度）</t>
  </si>
  <si>
    <t>（計画第３年度）</t>
  </si>
  <si>
    <t>（計画第４年度）</t>
  </si>
  <si>
    <t>（計画第５年度）</t>
  </si>
  <si>
    <t>計画合計</t>
  </si>
  <si>
    <t>（計画前５年度）</t>
  </si>
  <si>
    <t>（計画前４年度）</t>
  </si>
  <si>
    <t>（計画前３年度）</t>
  </si>
  <si>
    <t>（計画前々年度）</t>
  </si>
  <si>
    <t>（計画前年度）</t>
  </si>
  <si>
    <t>（当初計画前年度）</t>
  </si>
  <si>
    <t>（当初計画初年度）</t>
  </si>
  <si>
    <t>（当初計画第２年度）</t>
  </si>
  <si>
    <t>（当初計画第３年度）</t>
  </si>
  <si>
    <t>（当初計画第４年度）</t>
  </si>
  <si>
    <t>（当初計画第５年度）</t>
  </si>
  <si>
    <t>（延長計画前年度）</t>
  </si>
  <si>
    <t>（延長計画初年度）</t>
  </si>
  <si>
    <t>（延長計画２年度）</t>
  </si>
  <si>
    <t>（延長計画３年度）</t>
  </si>
  <si>
    <t>（延長計画４年度）</t>
  </si>
  <si>
    <t>（延長計画５年度）</t>
  </si>
  <si>
    <t>区分</t>
  </si>
  <si>
    <t>（当初第４年度）</t>
  </si>
  <si>
    <t>（３）都市高速鉄道事業【新規計画策定団体】</t>
  </si>
  <si>
    <t>（３）都市高速鉄道事業【延長計画策定団体】</t>
  </si>
  <si>
    <r>
      <t>　 ３</t>
    </r>
    <r>
      <rPr>
        <sz val="11"/>
        <color indexed="8"/>
        <rFont val="ＭＳ Ｐゴシック"/>
        <family val="3"/>
      </rPr>
      <t>　「経営の効率化」その他⑥の例：建設コストの縮減（上下水共同施工の実施、工法の見直し・技術開発の促進など。建設改良費の抑制は除く。）、電気・機械設備等の計画的修繕による長寿命化など（記入単位は
　 　百万円とするが、会計規模により千円単位でも可とする。）</t>
    </r>
  </si>
  <si>
    <r>
      <rPr>
        <sz val="11"/>
        <color indexed="10"/>
        <rFont val="ＭＳ Ｐゴシック"/>
        <family val="3"/>
      </rPr>
      <t xml:space="preserve">　 </t>
    </r>
    <r>
      <rPr>
        <sz val="11"/>
        <rFont val="ＭＳ Ｐゴシック"/>
        <family val="3"/>
      </rPr>
      <t>２</t>
    </r>
    <r>
      <rPr>
        <sz val="11"/>
        <color indexed="8"/>
        <rFont val="ＭＳ Ｐゴシック"/>
        <family val="3"/>
      </rPr>
      <t>　「収入の確保」その他④の例：未利用地の売却、資産の有効利用（用地等の貸付）、再生水の販売収入など（記入単位は百万円とするが、会計規模により千円単位でも可とする。）</t>
    </r>
  </si>
  <si>
    <r>
      <t>　</t>
    </r>
    <r>
      <rPr>
        <sz val="11"/>
        <color indexed="10"/>
        <rFont val="ＭＳ Ｐゴシック"/>
        <family val="3"/>
      </rPr>
      <t xml:space="preserve"> </t>
    </r>
    <r>
      <rPr>
        <sz val="11"/>
        <rFont val="ＭＳ Ｐゴシック"/>
        <family val="3"/>
      </rPr>
      <t>４</t>
    </r>
    <r>
      <rPr>
        <sz val="11"/>
        <color indexed="8"/>
        <rFont val="ＭＳ Ｐゴシック"/>
        <family val="3"/>
      </rPr>
      <t>　「目標又は実績」の各数値を記入する場合は、以下を参考にされたい。　</t>
    </r>
  </si>
  <si>
    <t>（４）下水道事業【新規計画策定団体】</t>
  </si>
  <si>
    <t>（４）下水道事業【延長計画策定団体】</t>
  </si>
  <si>
    <t>区　分</t>
  </si>
  <si>
    <t>（５）病院事業【新規計画策定団体】</t>
  </si>
  <si>
    <t>（計画前5年度）</t>
  </si>
  <si>
    <t>（計画前4年度）</t>
  </si>
  <si>
    <t>（計画前3年度）</t>
  </si>
  <si>
    <t>（計画前々年度）</t>
  </si>
  <si>
    <t>（計画前年度）</t>
  </si>
  <si>
    <t>（計画初年度）</t>
  </si>
  <si>
    <t>（計画第2年度）</t>
  </si>
  <si>
    <t>（計画第3年度）</t>
  </si>
  <si>
    <t>（計画第4年度）</t>
  </si>
  <si>
    <t>（計画第5年度）</t>
  </si>
  <si>
    <t>（５）病院事業【延長計画策定団体】</t>
  </si>
  <si>
    <t>分類</t>
  </si>
  <si>
    <t>（６）介護サービス事業【新規計画策定団体】</t>
  </si>
  <si>
    <t>平成○年度</t>
  </si>
  <si>
    <t>健全化判断比率の状況</t>
  </si>
  <si>
    <t>団　　体　　名</t>
  </si>
  <si>
    <t>　計画期間：</t>
  </si>
  <si>
    <t>□財政再生基準以上　　□早期健全化基準以上　　□経営健全化基準以上</t>
  </si>
  <si>
    <t>累積欠損金比率</t>
  </si>
  <si>
    <t>当初計画の目標値</t>
  </si>
  <si>
    <t>（実績値）</t>
  </si>
  <si>
    <t>延長計画の目標値</t>
  </si>
  <si>
    <t xml:space="preserve"> 使 用 料  回 収 率 (％)（E／K×100）</t>
  </si>
  <si>
    <t>累積欠損金比率(%)</t>
  </si>
  <si>
    <t>企業債現在高(百万円)</t>
  </si>
  <si>
    <t>他会計借入金残高</t>
  </si>
  <si>
    <t>健全化法施行令第16条により算定した資金の不足額</t>
  </si>
  <si>
    <t>健全化法施行規則第６条に規定する解消可能資金不足額</t>
  </si>
  <si>
    <t>健全化法施行令第17条により算定した事業の規模</t>
  </si>
  <si>
    <t xml:space="preserve">地方財政法による資金不足の比率   </t>
  </si>
  <si>
    <t>１．</t>
  </si>
  <si>
    <t>(A)</t>
  </si>
  <si>
    <t>(1)</t>
  </si>
  <si>
    <t>(B)</t>
  </si>
  <si>
    <t>２．</t>
  </si>
  <si>
    <t>(1)</t>
  </si>
  <si>
    <t>(2)</t>
  </si>
  <si>
    <t>(C)</t>
  </si>
  <si>
    <t>(2)</t>
  </si>
  <si>
    <t>(3)</t>
  </si>
  <si>
    <t>２．</t>
  </si>
  <si>
    <t>(D)</t>
  </si>
  <si>
    <t>(C)-(D)</t>
  </si>
  <si>
    <t>(E)</t>
  </si>
  <si>
    <t>(F)</t>
  </si>
  <si>
    <t>(G)</t>
  </si>
  <si>
    <t>(F)-(G)</t>
  </si>
  <si>
    <t>(H)</t>
  </si>
  <si>
    <t>(E)+(H)</t>
  </si>
  <si>
    <t>(I)</t>
  </si>
  <si>
    <t>(J)</t>
  </si>
  <si>
    <t>(K)</t>
  </si>
  <si>
    <t>( I )</t>
  </si>
  <si>
    <t>×100</t>
  </si>
  <si>
    <t>）</t>
  </si>
  <si>
    <t>(A)-(B)</t>
  </si>
  <si>
    <t>地方財政法施行令第19条第１項により算定した資金の不足額</t>
  </si>
  <si>
    <t>(L)</t>
  </si>
  <si>
    <t>(M)</t>
  </si>
  <si>
    <t xml:space="preserve">地方財政法による資金不足の比率   </t>
  </si>
  <si>
    <t>(（L）/（M）×100)</t>
  </si>
  <si>
    <t>(N)</t>
  </si>
  <si>
    <t>(O)</t>
  </si>
  <si>
    <t>(P)</t>
  </si>
  <si>
    <t>健全化法第22条により算定した資金不足比率</t>
  </si>
  <si>
    <t>(（N）/（P）×100)</t>
  </si>
  <si>
    <t>資本的収支</t>
  </si>
  <si>
    <t>１．</t>
  </si>
  <si>
    <t>資本費平準化債</t>
  </si>
  <si>
    <t>８．</t>
  </si>
  <si>
    <t>９．</t>
  </si>
  <si>
    <t>(A)</t>
  </si>
  <si>
    <t>(A)のうち翌年度へ繰り越される支出の財源充当額</t>
  </si>
  <si>
    <t>(B)</t>
  </si>
  <si>
    <t>(A)-(B)</t>
  </si>
  <si>
    <t>(C)</t>
  </si>
  <si>
    <t>３．</t>
  </si>
  <si>
    <t>４．</t>
  </si>
  <si>
    <t>５．</t>
  </si>
  <si>
    <t xml:space="preserve"> (D)-(C)</t>
  </si>
  <si>
    <t>(E)-(F)</t>
  </si>
  <si>
    <t>他会計借入金現在高</t>
  </si>
  <si>
    <t>(G)</t>
  </si>
  <si>
    <t>(H)</t>
  </si>
  <si>
    <t>合　　　　　　　　　　　　計</t>
  </si>
  <si>
    <t>収　益　的　収　支</t>
  </si>
  <si>
    <t>１</t>
  </si>
  <si>
    <t>(A)</t>
  </si>
  <si>
    <t>（１）</t>
  </si>
  <si>
    <t>(B)</t>
  </si>
  <si>
    <t>ア</t>
  </si>
  <si>
    <t>イ</t>
  </si>
  <si>
    <t>(C)</t>
  </si>
  <si>
    <t>ウ</t>
  </si>
  <si>
    <t>（２）</t>
  </si>
  <si>
    <t>２</t>
  </si>
  <si>
    <t>(D)</t>
  </si>
  <si>
    <t>３</t>
  </si>
  <si>
    <t>(A)-(D)</t>
  </si>
  <si>
    <t>(E)</t>
  </si>
  <si>
    <t>(F)</t>
  </si>
  <si>
    <t>(G)</t>
  </si>
  <si>
    <t>３</t>
  </si>
  <si>
    <t>(E)+(I)</t>
  </si>
  <si>
    <t>(J)-(K)+(L)-(M)</t>
  </si>
  <si>
    <t>(N)-(O)</t>
  </si>
  <si>
    <t>(Q)</t>
  </si>
  <si>
    <t>(Q)</t>
  </si>
  <si>
    <t>×100</t>
  </si>
  <si>
    <t>）</t>
  </si>
  <si>
    <t>(B)-(C)</t>
  </si>
  <si>
    <t>(D)+(H)</t>
  </si>
  <si>
    <t>(R)</t>
  </si>
  <si>
    <t>(S)</t>
  </si>
  <si>
    <t>((R)/(S)×100)</t>
  </si>
  <si>
    <t>健全化法施行令第16条により算定した資金の不足額</t>
  </si>
  <si>
    <t>（T)</t>
  </si>
  <si>
    <t>健全化法施行規則第６条に規定する解消可能資金不足額</t>
  </si>
  <si>
    <t>(U)</t>
  </si>
  <si>
    <t>健全化法施行令第17条により算定した事業の規模</t>
  </si>
  <si>
    <t>(V)</t>
  </si>
  <si>
    <t>健全化法第22条により算定した資金不足比率</t>
  </si>
  <si>
    <t>(（T）/（V）×100)</t>
  </si>
  <si>
    <t>(W)</t>
  </si>
  <si>
    <t>(X)</t>
  </si>
  <si>
    <t>合　　　　　　　　　　計</t>
  </si>
  <si>
    <t>地方財政法による資金不足の比率</t>
  </si>
  <si>
    <t>累積欠損金比率（法適用）</t>
  </si>
  <si>
    <t xml:space="preserve"> 　 (1) 地方財政法による資金不足の比率（％）</t>
  </si>
  <si>
    <t xml:space="preserve"> 　 (7) 繰入金比率（％）＝収益的収入に属する他会計繰入金（又は資本的収入に属する他会計繰入金）／収益的収入（又は資本的収入）×１００</t>
  </si>
  <si>
    <r>
      <t>職員数</t>
    </r>
    <r>
      <rPr>
        <vertAlign val="superscript"/>
        <sz val="8"/>
        <rFont val="ＭＳ ゴシック"/>
        <family val="3"/>
      </rPr>
      <t xml:space="preserve">  </t>
    </r>
    <r>
      <rPr>
        <sz val="12"/>
        <rFont val="ＭＳ ゴシック"/>
        <family val="3"/>
      </rPr>
      <t>(H22. 4. 1現在)</t>
    </r>
  </si>
  <si>
    <r>
      <t>財政力指数</t>
    </r>
    <r>
      <rPr>
        <sz val="8"/>
        <rFont val="ＭＳ ゴシック"/>
        <family val="3"/>
      </rPr>
      <t>（臨財債振替前）</t>
    </r>
  </si>
  <si>
    <r>
      <t xml:space="preserve">実質公債費比率　 </t>
    </r>
    <r>
      <rPr>
        <sz val="10"/>
        <rFont val="ＭＳ ゴシック"/>
        <family val="3"/>
      </rPr>
      <t>（％）</t>
    </r>
  </si>
  <si>
    <r>
      <t xml:space="preserve">将来負担比率　   </t>
    </r>
    <r>
      <rPr>
        <sz val="10"/>
        <rFont val="ＭＳ ゴシック"/>
        <family val="3"/>
      </rPr>
      <t>（％）</t>
    </r>
  </si>
  <si>
    <t>１　経常経費の見直し</t>
  </si>
  <si>
    <t>○　定員管理</t>
  </si>
  <si>
    <t>２　コスト等に見合った適正な料金水準
　への引上げ、売却可能資産の処分等に
　よる歳入の確保</t>
  </si>
  <si>
    <t>３　経営健全化や財務状況に関する情報
　公開の推進と行政評価の導入</t>
  </si>
  <si>
    <r>
      <rPr>
        <sz val="12"/>
        <rFont val="ＭＳ ゴシック"/>
        <family val="3"/>
      </rPr>
      <t>１　経常経費の見直し</t>
    </r>
  </si>
  <si>
    <r>
      <t>＜参考＞補償金免除額</t>
    </r>
    <r>
      <rPr>
        <sz val="12"/>
        <rFont val="ＭＳ ゴシック"/>
        <family val="3"/>
      </rPr>
      <t>（旧資金運用部資金）</t>
    </r>
  </si>
  <si>
    <r>
      <t>（参考）当初計画補償金免除額</t>
    </r>
    <r>
      <rPr>
        <sz val="12"/>
        <rFont val="ＭＳ ゴシック"/>
        <family val="3"/>
      </rPr>
      <t>（旧資金運用部資金）</t>
    </r>
  </si>
  <si>
    <r>
      <t>　注</t>
    </r>
    <r>
      <rPr>
        <sz val="12"/>
        <rFont val="ＭＳ ゴシック"/>
        <family val="3"/>
      </rPr>
      <t>１　「課題」欄については、「１　主な課題と取組み及び目標」の「課題」欄の番号を記入すること。</t>
    </r>
  </si>
  <si>
    <t>　注１　「課題」欄については、「１　主な課題と取組み及び目標」の「課題」欄の番号を記入すること。</t>
  </si>
  <si>
    <r>
      <t>　職員給与費（退職</t>
    </r>
    <r>
      <rPr>
        <sz val="12"/>
        <rFont val="ＭＳ ゴシック"/>
        <family val="3"/>
      </rPr>
      <t>手当以外）</t>
    </r>
  </si>
  <si>
    <t>　 ５　「目標又は実績」の各数値を記入する場合は、以下を参考にされたい。　</t>
  </si>
  <si>
    <t>【平成21年度地方公営企業決算状況調査】</t>
  </si>
  <si>
    <t>・処理区域内人口 ･･･････････････ 10表01行11列</t>
  </si>
  <si>
    <t>・水洗便所設置済人口 ･･･････････ 10表01行12列</t>
  </si>
  <si>
    <t>・有収水量 ･････････････････････ 10表01行52列</t>
  </si>
  <si>
    <t>（注）１　費用削減「その他」欄には、必要に応じて見直した経費等（材料費、薬剤費、委託費等）の内訳を記入すること。</t>
  </si>
  <si>
    <t>（３）都市高速鉄道事業【延長計画策定団体】(つづき）</t>
  </si>
  <si>
    <t>（４）下水道事業【延長計画策定団体】（つづき）</t>
  </si>
  <si>
    <t>（１）水道事業【新規計画策定団体】</t>
  </si>
  <si>
    <t>（１）水道事業【延長計画策定団体】</t>
  </si>
  <si>
    <t>（１）水道事業【延長計画策定団体】（つづき）</t>
  </si>
  <si>
    <t>（２）工業用水道事業【新規計画策定団体】</t>
  </si>
  <si>
    <t>（２）工業用水道事業【延長計画策定団体】</t>
  </si>
  <si>
    <t>（２）工業用水道事業【延長計画策定団体】（つづき）</t>
  </si>
  <si>
    <t>（５）病院事業【新規計画策定団体】（つづき）</t>
  </si>
  <si>
    <t>（５）病院事業【延長計画策定団体】（つづき）</t>
  </si>
  <si>
    <r>
      <t>　 ３</t>
    </r>
    <r>
      <rPr>
        <sz val="11"/>
        <color indexed="8"/>
        <rFont val="ＭＳ Ｐゴシック"/>
        <family val="3"/>
      </rPr>
      <t xml:space="preserve">　「経営の効率化」その他⑥の例：建設コストの縮減（上下水共同施工の実施、工法の見直し・技術開発の促進など。建設改良費の抑制は除く。）、電気・機械設備等の計画的修繕による長寿命化など（記入単位は
</t>
    </r>
  </si>
  <si>
    <t>　　　百万円とするが、会計規模により千円単位でも可とする。）</t>
  </si>
  <si>
    <t>経営の効率化</t>
  </si>
  <si>
    <t>⑤</t>
  </si>
  <si>
    <t>　５　注１に関連して、一部事務組合等については、補足様式２を作成し添付すること。</t>
  </si>
  <si>
    <t>旧運用部：年利5%以上
　　　　　6%未満
旧簡保　：年利5%以上
          6%未満
旧公庫　：年利5%以上
　　　　　5.5%未満</t>
  </si>
  <si>
    <r>
      <t>Ａ＋Ｂ</t>
    </r>
    <r>
      <rPr>
        <sz val="12"/>
        <rFont val="ＭＳ ゴシック"/>
        <family val="3"/>
      </rPr>
      <t>＋Ｃ</t>
    </r>
  </si>
  <si>
    <t>⑤</t>
  </si>
  <si>
    <t>⑥</t>
  </si>
  <si>
    <t>・うち職員給与費中の退職手当を除いたもの</t>
  </si>
  <si>
    <t>・うち職員給与費中の退職手当を除いたもの</t>
  </si>
  <si>
    <t>Ａ＋Ｂ＋Ｃ</t>
  </si>
  <si>
    <t>　　２　今後行う経営改革の取組の内容について記載すること。なお、平成19年度から平成21年度までの間に公的資金補償金免除繰上償還措置の承認を受けている公営企業については、更な</t>
  </si>
  <si>
    <t>　　　る経営改革の取組の内容が分かるように記載すること。ただし、新規に計画を策定する公営企業については、計画前５年間に取り組んできた経営改革に関する施策についても記入する</t>
  </si>
  <si>
    <t>　　　こと。</t>
  </si>
  <si>
    <t>　注 　「課題」欄については、「１　主な課題と取組み及び目標」の「課題」欄の番号を記入すること。</t>
  </si>
  <si>
    <r>
      <t xml:space="preserve">　注 </t>
    </r>
    <r>
      <rPr>
        <sz val="10"/>
        <color indexed="8"/>
        <rFont val="ＭＳ ゴシック"/>
        <family val="3"/>
      </rPr>
      <t>　「課題」欄については、「１　主な課題と取組み及び目標」の「課題」欄の番号を記入すること。</t>
    </r>
  </si>
  <si>
    <r>
      <t xml:space="preserve">注 </t>
    </r>
    <r>
      <rPr>
        <sz val="16"/>
        <rFont val="ＭＳ Ｐゴシック"/>
        <family val="3"/>
      </rPr>
      <t>　費用削減「その他」欄には、必要に応じて見直した経費等（材料費、薬剤費、委託費等）の内訳を記入すること。</t>
    </r>
  </si>
  <si>
    <r>
      <t xml:space="preserve">注　  </t>
    </r>
    <r>
      <rPr>
        <sz val="16"/>
        <rFont val="ＭＳ Ｐゴシック"/>
        <family val="3"/>
      </rPr>
      <t>費用削減「その他」欄には、必要に応じて見直した経費等（材料費、光熱水費等）の内訳や新たに委託化を行うことによる経費削減分の内訳を記入すること。</t>
    </r>
  </si>
  <si>
    <t>　　３　本表各項目に記入した各種施策のうち、当該取組の効果として改善効果額の算出が可能な項目については、「Ⅴ 繰上償還に伴う経営改革効果」の「年度別目標」にその改善効果額を</t>
  </si>
  <si>
    <t xml:space="preserve"> 改善効果額（料金の適正化）</t>
  </si>
  <si>
    <t>計画前５年間改善効果額　合計</t>
  </si>
  <si>
    <t>改善効果額　合計　Ａ</t>
  </si>
  <si>
    <t>改善効果額</t>
  </si>
  <si>
    <t>改善効果額（料金の適正化）</t>
  </si>
  <si>
    <t>改善効果額（負担金の確保等）</t>
  </si>
  <si>
    <t>改善効果額（収入増額）</t>
  </si>
  <si>
    <t>改善効果額</t>
  </si>
  <si>
    <t>改善効果額（適正化）</t>
  </si>
  <si>
    <t>改善効果額（縮減額）</t>
  </si>
  <si>
    <r>
      <t>改善効果額</t>
    </r>
    <r>
      <rPr>
        <sz val="9"/>
        <rFont val="ＭＳ ゴシック"/>
        <family val="3"/>
      </rPr>
      <t>（負担金の確保等）</t>
    </r>
  </si>
  <si>
    <t>当初計画改善効果額　合計</t>
  </si>
  <si>
    <t>延長計画に計上した施策に係る改善効果額</t>
  </si>
  <si>
    <t>延長計画改善効果額　合計　Ａ</t>
  </si>
  <si>
    <t>　　２　「延長計画に計上した施策に係る改善効果額」欄には、「当初計画に計上した施策に係る改善効果額」を含めないこと。</t>
  </si>
  <si>
    <t>延長期間が２年以下の場合に加算する改善効果額　Ｂ</t>
  </si>
  <si>
    <t>　  ３　「普通会計における改善効果額のうち水道事業会計に加算する額　Ｃ」欄については、当該会計における経営改革の改善効果額が当該会計に係る旧資金運用部資金の</t>
  </si>
  <si>
    <t>普通会計における改善効果額のうち水道事業会計に加算する額　Ｃ</t>
  </si>
  <si>
    <t>　　　　補償金免除額に達しない場合に記入すること（ただし、加算できる改善効果額は、普通会計に係る旧資金運用部資金の補償金免除額を上回る場合に限る。）。</t>
  </si>
  <si>
    <t>当初計画に計上した施策に係る改善効果額</t>
  </si>
  <si>
    <t>当初計画に計上した施策に係る改善効果額</t>
  </si>
  <si>
    <r>
      <t xml:space="preserve"> 改善効果額</t>
    </r>
    <r>
      <rPr>
        <sz val="8"/>
        <color indexed="8"/>
        <rFont val="ＭＳ ゴシック"/>
        <family val="3"/>
      </rPr>
      <t>（開拓による収入増額）</t>
    </r>
  </si>
  <si>
    <t xml:space="preserve"> 改善効果額（料金の適正化）</t>
  </si>
  <si>
    <r>
      <t>改善効果額</t>
    </r>
    <r>
      <rPr>
        <sz val="8"/>
        <color indexed="8"/>
        <rFont val="ＭＳ ゴシック"/>
        <family val="3"/>
      </rPr>
      <t>（開拓による収入増額）</t>
    </r>
  </si>
  <si>
    <t>　  ３　「普通会計における改善効果額のうち工業用水道事業会計に加算する額　Ｃ」欄については、当該会計における経営改革の改善効果額が当該会計に係る旧資金運用</t>
  </si>
  <si>
    <t>普通会計における改善効果額のうち工業用水道事業会計に加算する額　Ｃ</t>
  </si>
  <si>
    <t>　　　　部資金の補償金免除額に達しない場合に記入すること（ただし、加算できる改善効果額は、普通会計に係る旧資金運用部資金の補償金免除額を上回る場合に限る。）。</t>
  </si>
  <si>
    <t>　　２　改善効果額については、「１　最終目標値」のうち改善効果額を記入することが可能なもののみ記入すること。</t>
  </si>
  <si>
    <t>延長計画に計上した施策に係る改善効果額</t>
  </si>
  <si>
    <t>　　３　「延長計画に計上した施策に係る改善効果額」欄には、「当初計画に計上した施策に係る改善効果額」を含めないこと。</t>
  </si>
  <si>
    <t>普通会計における改善効果額のうち都市高速鉄道事業会計に加算する額　Ｃ</t>
  </si>
  <si>
    <t xml:space="preserve">    ４　「普通会計における改善効果額のうち都市高速鉄道事業会計に加算する額　Ｃ」欄については、当該会計における経営改革の改善効果額が当該会計に係る旧資金運用部資金の補償金免除額に</t>
  </si>
  <si>
    <t>　　　　達しない場合に記入すること。（ただし、加算できる改善効果額は、普通会計に係る旧資金運用部資金の補償金免除額を上回る場合に限る。）。</t>
  </si>
  <si>
    <t>改善効果額</t>
  </si>
  <si>
    <t>延長計画に計上した施策に係る改善効果額</t>
  </si>
  <si>
    <t>普通会計における改善効果額のうち下水道事業会計に加算する額　Ｃ</t>
  </si>
  <si>
    <t>　 ４　「延長計画に計上した施策に係る改善効果額」欄には、「当初計画に計上した施策に係る改善効果額」を含めないこと。</t>
  </si>
  <si>
    <t xml:space="preserve"> 　６「普通会計における改善効果額のうち下水道事業会計に加算する額　Ｃ」欄については、当該会計における経営改革の改善効果額が当該会計に係る旧資金運用部資金の補償金免除額に達しない</t>
  </si>
  <si>
    <t>　　　場合に記入すること（ただし、加算できる改善効果額は、普通会計に係る旧資金運用部資金の補償金免除額を上回る場合に限る。）。</t>
  </si>
  <si>
    <t xml:space="preserve"> 改善効果額</t>
  </si>
  <si>
    <t>改善効果額</t>
  </si>
  <si>
    <t>改善効果額</t>
  </si>
  <si>
    <t>　 　 ２　「延長計画に計上した施策に係る改善効果額」欄には、「当初計画に計上した施策に係る改善効果額」を含めないこと。</t>
  </si>
  <si>
    <t>普通会計における改善効果額のうち病院事業会計に加算する額　Ｃ</t>
  </si>
  <si>
    <t>　　　３　「普通会計における改善効果額のうち病院事業会計に加算する額　Ｃ」欄については、当該会計における経営改革の改善効果額が当該会計に係る旧資金運用部資金の補償金免除額に</t>
  </si>
  <si>
    <t>　　　　達しない場合に記入すること（ただし、加算できる改善効果額は、普通会計に係る旧資金運用部資金の補償金免除額を上回る場合に限る。）。</t>
  </si>
  <si>
    <r>
      <t>＜参考＞延長計画補償金免除額</t>
    </r>
    <r>
      <rPr>
        <sz val="12"/>
        <rFont val="ＭＳ ゴシック"/>
        <family val="3"/>
      </rPr>
      <t>（旧資金運用部資金）</t>
    </r>
  </si>
  <si>
    <r>
      <t>＜参考＞当初計画補償金免除額</t>
    </r>
    <r>
      <rPr>
        <sz val="12"/>
        <rFont val="ＭＳ ゴシック"/>
        <family val="3"/>
      </rPr>
      <t>（旧資金運用部資金）</t>
    </r>
  </si>
  <si>
    <t>注１　「特別会計名」欄には、「実施要綱」の２において、補償金免除繰上償還の対象とされた公営企業債のうち、繰上償還を希望する公営企業</t>
  </si>
  <si>
    <t>　　債に係る事業の属する特別会計の名称を記入すること。</t>
  </si>
  <si>
    <t>　２　「事業開始年月日」欄は、「地方公営企業決算状況調査」における「施設及び業務概況に関する調」中の「事業開始年月日」又は「供用開</t>
  </si>
  <si>
    <t>　　始年月日」（工業用水道事業にあっては「供給開始（予定）年月日」）を記入すること。なお、一の特別会計において複数の事業を行ってい</t>
  </si>
  <si>
    <t>　　る場合には、当該年月日が最も早い（古い）ものに係る年月日を記入すること。</t>
  </si>
  <si>
    <t>　３　事業を実施する団体が一部事務組合等（一部事務組合、広域連合及び企業団をいう。以下同じ。）の場合は、「団体名」欄に一部事務組合</t>
  </si>
  <si>
    <t>　　等の名称を記入し、「構成団体名」欄にその構成団体名を列記すること。</t>
  </si>
  <si>
    <t>　４　「職員数」欄には、平成22年4月1日における常時雇用職員数について記入すること。なお、当該職員数については、「地方公営企業決算状</t>
  </si>
  <si>
    <t>　　況調査」における「施設及び業務概況に関する調」中の「職員数」の範囲と同一（ただし、集計時点・集計単位は異なる。）のものであるこ</t>
  </si>
  <si>
    <t>　　と。また、複数事業にまたがって勤務している職員がいる場合は、当該職員の所掌事務、給与の負担状況等により区分して記入すること。</t>
  </si>
  <si>
    <t>　５　「健全化判断比率の状況」欄については、繰上償還を実施しようとする年度において当該団体の健全化判断比率又は当該公営企業の資金不</t>
  </si>
  <si>
    <t>　　足比率が財政再生基準、早期健全化基準又は経営健全化基準以上である場合、該当するものをチェックすること。その場合には、財政再生計</t>
  </si>
  <si>
    <t>　　画、財政健全化計画又は経営健全化計画の計画期間を併せて記入すること（複数の項目に該当する場合は、該当する項目全てをチェックし、</t>
  </si>
  <si>
    <t>　　策定している全ての計画の計画期間を記入すること 。）。　</t>
  </si>
  <si>
    <t>注１　資本費については、平成20年度又は平成21年度の数値を記入することとし、財政力指数、実質公債費比率、経常収支比率及び将来負担比率</t>
  </si>
  <si>
    <t>　　については、当該事業の経営主体である地方公共団体の数値を記入すること。</t>
  </si>
  <si>
    <t>　　　この場合、財政力指数及び実質公債費比率については、平成21年度又は平成22年度の数値を、経常収支比率及び将来負担比率については、</t>
  </si>
  <si>
    <t>　　　また、一部事務組合等に係る将来負担比率については、各構成団体の将来負担比率を各構成団体の団体区分ごとに別表１の基準１で除し、</t>
  </si>
  <si>
    <t>　　それにより得た数値を将来負担比率算出における分母の額に応じて加重平均したものを記入すること。　</t>
  </si>
  <si>
    <t>　２　財政指標については、条件該当年度を（　）内に記入すること。また、財政力指数以外の財政指標については、数値相互間で年度（地方財</t>
  </si>
  <si>
    <t>　　政状況調査等における年度）を混在して使用することがないよう留意すること。</t>
  </si>
  <si>
    <t>　　況調査の報告（又は報告を予定している）数値を記入すること。</t>
  </si>
  <si>
    <t>　　平成20年度又は平成21年度の数値をそれぞれ記入することとし、これら以外の数値については、直近の地方財政状況調査及び公営企業決算状</t>
  </si>
  <si>
    <t>　３　財政力指数（臨財債振替前）については、財政力指数が１．０以上の団体で、臨時財政対策債振替前の基準財政需要額を用いて算出した場</t>
  </si>
  <si>
    <t>注１　「新法による合併市町村、合併予定市町村」とは、市町村の合併の特例に関する法律（平成16年法律第59号）第２条第２項に規定する合併</t>
  </si>
  <si>
    <t>　　あったものをいう。</t>
  </si>
  <si>
    <t>　　市町村及び同条第１項に規定する市町村の合併をしようとする市町村で地方自治法（昭和22年法律第67号）第７条第７項の規定による告示の</t>
  </si>
  <si>
    <t>　２　「旧法による合併市町村」とは、旧市町村の合併の特例に関する法律（昭和40年法律第６号）第２条第２項に規定する合併市町村（平成７</t>
  </si>
  <si>
    <t>　　年４月１日以後に同条第１項に規定する市町村の合併により設置されたものに限る。）をいう。</t>
  </si>
  <si>
    <t>　３　□にレを付けた上で、市町村合併に伴い実施（予定）の公営企業会計の統合、組織の統合その他公営企業の経営の合理化施策の内容を記入</t>
  </si>
  <si>
    <t>　　すること。　</t>
  </si>
  <si>
    <r>
      <rPr>
        <sz val="12"/>
        <rFont val="ＭＳ ゴシック"/>
        <family val="3"/>
      </rPr>
      <t>資金不足比率</t>
    </r>
    <r>
      <rPr>
        <sz val="8"/>
        <rFont val="ＭＳ ゴシック"/>
        <family val="3"/>
      </rPr>
      <t>（健全化法）</t>
    </r>
    <r>
      <rPr>
        <sz val="10"/>
        <rFont val="ＭＳ ゴシック"/>
        <family val="3"/>
      </rPr>
      <t>（％）</t>
    </r>
  </si>
  <si>
    <r>
      <t xml:space="preserve">経常収支比率  </t>
    </r>
    <r>
      <rPr>
        <sz val="10"/>
        <rFont val="ＭＳ ゴシック"/>
        <family val="3"/>
      </rPr>
      <t>（％）</t>
    </r>
  </si>
  <si>
    <t>◇　給与構造の見直し、地域手
　当等のあり方</t>
  </si>
  <si>
    <t>　　　すること。</t>
  </si>
  <si>
    <t>　　　記入すること。なお、当該改善効果額が計画前年度との比較により算出できない項目（資産売却収入・工事コスト縮減等）については、当該改善効果額の算出方法も併せて各欄に記入</t>
  </si>
  <si>
    <t>　４　「資金不足比率(健全化法)」欄には、地方公共団体の財政の健全化に関する法律第22条の規定に基づいて算出した率が経営健全化基準以上</t>
  </si>
  <si>
    <t>　　である場合に、当該率を記入すること。</t>
  </si>
  <si>
    <t>　　　なお、当該事業が一部事務組合等により経営されている場合は、財政力指数、実質公債費比率、経常収支比率及び将来負担比率については、</t>
  </si>
  <si>
    <t>　　構成団体の中で最も低い財政力指数の団体の数値を記入すること。）。</t>
  </si>
  <si>
    <t>　　その構成団体の各数値を加重平均したものを記入すること（ただし、一部事務組合等の構成団体に財政力指数1.0以上の団体がある場合には、</t>
  </si>
  <si>
    <t>　　合の財政力指数が１．０を下回る場合についてのみ記入すること。この場合には、補足様式１を作成し添付すること。なお、一部事務組合等</t>
  </si>
  <si>
    <t>　　については本欄の記入は不要であること。</t>
  </si>
  <si>
    <t>別紙第３号書式</t>
  </si>
  <si>
    <t xml:space="preserve"> 　　 イ　地方公営企業法非適用企業の場合＝（収益的収入計(総収益)－他会計繰入金(収益的収支分のうち基準外繰入金)）／（収益的支出計(総費用)＋地方債償還金(資本的支出に係るもの)）×１００</t>
  </si>
  <si>
    <t xml:space="preserve"> 　 (1) 水道事業、工業用水道事業に係る料金回収率の算出方法</t>
  </si>
  <si>
    <t xml:space="preserve"> 　　 ・料金回収率（％）＝供給単価※1／給水原価※2×１００</t>
  </si>
  <si>
    <t xml:space="preserve"> 　 (2) 下水道事業に係る使用料回収率の算出方法</t>
  </si>
  <si>
    <t>（３）経営指標等</t>
  </si>
  <si>
    <t>総収支比率（法適用）</t>
  </si>
  <si>
    <t>経常収支比率（法適用）</t>
  </si>
  <si>
    <t>営業収支比率（法適用）</t>
  </si>
  <si>
    <t>収益的収支比率（法非適用）</t>
  </si>
  <si>
    <t>企業債現在高</t>
  </si>
  <si>
    <t>計画策定責任者</t>
  </si>
  <si>
    <t>課題①</t>
  </si>
  <si>
    <t>課題②</t>
  </si>
  <si>
    <t>課題③</t>
  </si>
  <si>
    <t>課題④</t>
  </si>
  <si>
    <t>課題⑤</t>
  </si>
  <si>
    <t>（４）収支見通し策定の前提条件</t>
  </si>
  <si>
    <t>条件項目</t>
  </si>
  <si>
    <t>１　料金設定の考え方、料金収入の見込み</t>
  </si>
  <si>
    <t>２　他会計繰入金の見込み</t>
  </si>
  <si>
    <t>収支見通し策定に当たっての考え方（前提条件）</t>
  </si>
  <si>
    <t>３　大規模投資の有無、資産売却等による
　収入の見込み</t>
  </si>
  <si>
    <t>４　その他収支見通し策定に当たって前提
　としたもの</t>
  </si>
  <si>
    <t>　注１　収支見通しを策定するに当たって、前提として用いた各種仮定（前提条件）について、各区分に従い、それぞれその具体的な考え方を記入すること。</t>
  </si>
  <si>
    <t>注１　上記の各指標の算出方法については、次のとおりであること。</t>
  </si>
  <si>
    <t>(単位：％)</t>
  </si>
  <si>
    <t>項　　　　目</t>
  </si>
  <si>
    <t>うち基準内繰入金</t>
  </si>
  <si>
    <t>うち基準外繰入金</t>
  </si>
  <si>
    <t>維持管理費の縮減</t>
  </si>
  <si>
    <t>営業キロ当たりの維持管理費</t>
  </si>
  <si>
    <t>区分</t>
  </si>
  <si>
    <t>目標又は実績</t>
  </si>
  <si>
    <t>料金改定率</t>
  </si>
  <si>
    <t>一般会計負担金の額</t>
  </si>
  <si>
    <t>　職員給与費（退職手当以外）</t>
  </si>
  <si>
    <t>その他（　　　　　）</t>
  </si>
  <si>
    <t>配水能力の見直し</t>
  </si>
  <si>
    <t>（単位：人、百万円、％）</t>
  </si>
  <si>
    <t>３　合併市町村等における公営企業の統合等の内容</t>
  </si>
  <si>
    <t>繰入前経常収支比率</t>
  </si>
  <si>
    <t>Ⅴ　繰上償還に伴う経営改革促進効果（つづき）</t>
  </si>
  <si>
    <t>未収金の徴収対策</t>
  </si>
  <si>
    <t>資産の有効活用</t>
  </si>
  <si>
    <t>その他（　　　　　　　）</t>
  </si>
  <si>
    <t>【経費の削減】</t>
  </si>
  <si>
    <t>その他（　　　　　　　　　　　　　　　　）</t>
  </si>
  <si>
    <t>○ 民間委託の取組状況</t>
  </si>
  <si>
    <t>経営の効率化</t>
  </si>
  <si>
    <t>③　施設利用率改善についての方策</t>
  </si>
  <si>
    <t>　　確認した補償金免除(見込)額を記入すること。</t>
  </si>
  <si>
    <t>　　準日の金利動向に応じて算出された予定額であり､各地方公共団体の所在地を管轄とする財務省財務局・財務事務所に予め相談・調整の上､</t>
  </si>
  <si>
    <t>※上記のうち
一般会計負担分(再掲)</t>
  </si>
  <si>
    <t>　　　　　　但し、簡易水道事業については下記によるものとする。</t>
  </si>
  <si>
    <t>区　　　分</t>
  </si>
  <si>
    <t>旅客運輸収益の増</t>
  </si>
  <si>
    <t>　うち整備員、運転手、車掌、駅務員</t>
  </si>
  <si>
    <t>　うちその他正規職員</t>
  </si>
  <si>
    <t>　うちその他臨時職員</t>
  </si>
  <si>
    <t xml:space="preserve"> 公称施設能力　　（㎥／日）</t>
  </si>
  <si>
    <t xml:space="preserve"> １日最大配水量　（㎥／日）</t>
  </si>
  <si>
    <t xml:space="preserve"> 供給単価　　　　（円／㎥）</t>
  </si>
  <si>
    <t xml:space="preserve"> 給水原価　　　　（円／㎥）</t>
  </si>
  <si>
    <t>附帯事業等収入の増（資産の有効活用）</t>
  </si>
  <si>
    <t>附帯事業等収入の増（上記以外）</t>
  </si>
  <si>
    <t>営業キロ当たり職員給与費</t>
  </si>
  <si>
    <t>うち職員給与費中の退職手当を除いたもの</t>
  </si>
  <si>
    <t>うち退職手当以外</t>
  </si>
  <si>
    <t>うち正職員</t>
  </si>
  <si>
    <t>うち非常勤職員</t>
  </si>
  <si>
    <t>人件費の見直し</t>
  </si>
  <si>
    <t>給与水準</t>
  </si>
  <si>
    <t>その他（　　　　　　）</t>
  </si>
  <si>
    <t xml:space="preserve"> 給水人口　　　　　（千人）</t>
  </si>
  <si>
    <t xml:space="preserve"> 年間総有収水量　　（千㎥）</t>
  </si>
  <si>
    <t xml:space="preserve"> 最大稼働率　　　　（％）</t>
  </si>
  <si>
    <t>料金改定率（％）</t>
  </si>
  <si>
    <t>処理区域内人口１人当たりの管理運営費(千円)</t>
  </si>
  <si>
    <t>汚水処理原価（円/㎥）</t>
  </si>
  <si>
    <t>①有収水量の増加</t>
  </si>
  <si>
    <t>②使用料の適正化</t>
  </si>
  <si>
    <t>③収納率の向上</t>
  </si>
  <si>
    <t>⑤職員給与費の適正化</t>
  </si>
  <si>
    <t>○ 使用料適正化の考え方</t>
  </si>
  <si>
    <t>入院・外来患者の確保</t>
  </si>
  <si>
    <t>その他</t>
  </si>
  <si>
    <t>収入の確保</t>
  </si>
  <si>
    <t xml:space="preserve"> その他④（　　　　　　　　　　　　　　　　）</t>
  </si>
  <si>
    <t xml:space="preserve"> その他⑥（　　　　　　　　　　　　　　　　）</t>
  </si>
  <si>
    <t>　（収入の確保及び経営の効率化に向けた取組みについて）</t>
  </si>
  <si>
    <t>繰上償還希望額</t>
  </si>
  <si>
    <t>　注１　上記各項目には、Ⅱで採り上げた経営課題に対応する取組としてⅣに掲げた経営健全化に関する施策のうち、それぞれ各項目に該当するものについて、その対応関係が分かるように記入すること。</t>
  </si>
  <si>
    <t>目標</t>
  </si>
  <si>
    <t>収入確保</t>
  </si>
  <si>
    <t>患者一日一人当収入の増</t>
  </si>
  <si>
    <t>費用削減</t>
  </si>
  <si>
    <t>薬  品  費  率</t>
  </si>
  <si>
    <t>材  料  費  率</t>
  </si>
  <si>
    <t>平成○年度</t>
  </si>
  <si>
    <t>（決算）</t>
  </si>
  <si>
    <t>（決算見込）</t>
  </si>
  <si>
    <t>●各種経営比率</t>
  </si>
  <si>
    <t>職員給与費の適正化</t>
  </si>
  <si>
    <t>企業債現在高</t>
  </si>
  <si>
    <t>累積欠損金比率</t>
  </si>
  <si>
    <t>累積欠損金比率</t>
  </si>
  <si>
    <t>企業債現在高</t>
  </si>
  <si>
    <t xml:space="preserve"> 企 業 債 現 在 高 （百万円）</t>
  </si>
  <si>
    <t xml:space="preserve"> 　 (2) 総収支比率（％）＝総収益／総費用×１００</t>
  </si>
  <si>
    <t xml:space="preserve"> 　 (3) 経常収支比率（％）＝経常収益／経常費用×１００</t>
  </si>
  <si>
    <t xml:space="preserve"> 　 (5) 累積欠損金比率（％）＝累積欠損金／（営業収益－受託工事収益）×１００</t>
  </si>
  <si>
    <t xml:space="preserve"> 　 (6) 収益的収支比率（％）＝総収益／（総費用＋地方債償還金）×１００</t>
  </si>
  <si>
    <t>２　年度別目標等</t>
  </si>
  <si>
    <t>　　①　年度別目標</t>
  </si>
  <si>
    <t xml:space="preserve"> 供給単価　　　（円／㎥）</t>
  </si>
  <si>
    <t xml:space="preserve"> 給水原価　　　（円／㎥）</t>
  </si>
  <si>
    <t>②　経営状況</t>
  </si>
  <si>
    <t>③　簡易水道事業の統合に係る基本方針</t>
  </si>
  <si>
    <t>水需要の開拓</t>
  </si>
  <si>
    <t>【収入の確保】</t>
  </si>
  <si>
    <t>●年度別目標</t>
  </si>
  <si>
    <t>（単位：百万円、％）</t>
  </si>
  <si>
    <t>計</t>
  </si>
  <si>
    <t>経営指標</t>
  </si>
  <si>
    <t>経常収支比率</t>
  </si>
  <si>
    <t>医業収支比率</t>
  </si>
  <si>
    <t>職員給与費率</t>
  </si>
  <si>
    <t>病床</t>
  </si>
  <si>
    <t>病床利用率</t>
  </si>
  <si>
    <t>一　　　　般</t>
  </si>
  <si>
    <t>療　　　　養</t>
  </si>
  <si>
    <t>結　　　　核</t>
  </si>
  <si>
    <t>精　　　  神</t>
  </si>
  <si>
    <t>感　 染 　症</t>
  </si>
  <si>
    <t>●再編・ネットワーク化について</t>
  </si>
  <si>
    <t>●経営形態の見直し（民間的経営手法の導入）について</t>
  </si>
  <si>
    <t>処理区域内人口（人）</t>
  </si>
  <si>
    <t>増減</t>
  </si>
  <si>
    <t>水洗便所設置済人口（人）</t>
  </si>
  <si>
    <t>水洗化率（％）</t>
  </si>
  <si>
    <t>有収水量（㎥）</t>
  </si>
  <si>
    <t>使用料単価（円/㎥）</t>
  </si>
  <si>
    <t>収納率（％）</t>
  </si>
  <si>
    <t>管理運営費（千円）</t>
  </si>
  <si>
    <t xml:space="preserve"> 使 用 料 収 入</t>
  </si>
  <si>
    <t xml:space="preserve"> 管 理 運 営 費</t>
  </si>
  <si>
    <t>(単位：千円)</t>
  </si>
  <si>
    <t>（単位：百万円，％）</t>
  </si>
  <si>
    <t>（単位：百万円）</t>
  </si>
  <si>
    <t>公表の方法等</t>
  </si>
  <si>
    <t>　４　必要に応じて行を追加して記入すること。</t>
  </si>
  <si>
    <t>１　主な課題と取組み及び目標</t>
  </si>
  <si>
    <t>取　組　み　及　び　目　標</t>
  </si>
  <si>
    <t>資本費</t>
  </si>
  <si>
    <t>　　　  ※1 供給単価（円／㎥）＝給水収益／年間総有収水量(工業用水道事業にあっては料金算定に係るもの）</t>
  </si>
  <si>
    <t>○　給与のあり方</t>
  </si>
  <si>
    <t>◇　福利厚生事業のあり方</t>
  </si>
  <si>
    <t>○　行政評価の導入</t>
  </si>
  <si>
    <t>　　　　　　ア　地方公営企業法適用企業の場合＝（経常費用－（受託工事費＋材料及び不用品売却原価＋附帯事業費＋基準内繰入金＋減価償却費）＋企業債償還金）／年間総有収水量</t>
  </si>
  <si>
    <t>　　　　　　イ　地方公営企業法非適用企業の場合＝（総費用－（受託工事費＋基準内繰入金）＋地方債償還金）／年間総有収水量</t>
  </si>
  <si>
    <t xml:space="preserve">補償金免除額 </t>
  </si>
  <si>
    <t>　　　  ※2 給水原価（円／㎥）＝（経常費用－(受託工事費＋材料及び不用品売却原価＋附帯事業費＋基準内繰入金(水道事業のみ))）／年間総有収水量（工業用水道事業にあっては料金算定に係るもの）</t>
  </si>
  <si>
    <t>Ⅳ　経営健全化に関する施策（つづき）</t>
  </si>
  <si>
    <t>旧資金運用部資金</t>
  </si>
  <si>
    <t>旧簡易生命保険資金</t>
  </si>
  <si>
    <t>【旧資金運用部資金】</t>
  </si>
  <si>
    <t>【旧簡易生命保険資金】</t>
  </si>
  <si>
    <t>　２　「経営課題」欄は、料金水準の適正化、資産の有効活用、給与水準・定員管理の適正合理化、維</t>
  </si>
  <si>
    <t>　　る理由を類似団体等との比較を交えながら具体的に説明すること。</t>
  </si>
  <si>
    <t>　　持管理費等サービス供給コストの節減合理化、資本投下の抑制、民間的経営手法等の導入等、団体</t>
  </si>
  <si>
    <t>目標又は実績</t>
  </si>
  <si>
    <t>純　　　　　　　　　　　　計</t>
  </si>
  <si>
    <t>資本的収入額が資本的支出額に不足する額</t>
  </si>
  <si>
    <t>平成○年度</t>
  </si>
  <si>
    <t>（決　算）</t>
  </si>
  <si>
    <t>（決算見込）</t>
  </si>
  <si>
    <t>課　題</t>
  </si>
  <si>
    <t>４　その他</t>
  </si>
  <si>
    <t>具　体　的　内　容</t>
  </si>
  <si>
    <t>Ⅰ　基本的事項</t>
  </si>
  <si>
    <t>２　財政指標等</t>
  </si>
  <si>
    <t>区　　分</t>
  </si>
  <si>
    <t>内　　　容</t>
  </si>
  <si>
    <t>計画期間</t>
  </si>
  <si>
    <t>既存計画との関係</t>
  </si>
  <si>
    <t>計画名</t>
  </si>
  <si>
    <t>基本方針</t>
  </si>
  <si>
    <t xml:space="preserve">
財務上の特徴</t>
  </si>
  <si>
    <t xml:space="preserve">
留意事項</t>
  </si>
  <si>
    <t>内　　　　容</t>
  </si>
  <si>
    <t>事業債名</t>
  </si>
  <si>
    <t>合　　計</t>
  </si>
  <si>
    <t>公営企業債</t>
  </si>
  <si>
    <t>Ⅰ　基本的事項（つづき）</t>
  </si>
  <si>
    <t>１　事業の概要</t>
  </si>
  <si>
    <t>地方公営企業法の適用・非適用</t>
  </si>
  <si>
    <t>構成団体名</t>
  </si>
  <si>
    <t>事業開始年月日</t>
  </si>
  <si>
    <t>４　公営企業経営健全化計画の基本方針等</t>
  </si>
  <si>
    <t>Ⅱ　財務状況の分析</t>
  </si>
  <si>
    <t xml:space="preserve">
経営課題</t>
  </si>
  <si>
    <t>　注１　本項目については、計画前年度決算見込において施設利用率が６割未満の団体のみ記入すること。</t>
  </si>
  <si>
    <t>　　いて経年推移や類似団体との水準比較などを行い、各自工夫の上説明すること。</t>
  </si>
  <si>
    <t>Ⅳ　経営健全化に関する施策</t>
  </si>
  <si>
    <t>Ⅴ　繰上償還に伴う経営改革促進効果</t>
  </si>
  <si>
    <t>(2)</t>
  </si>
  <si>
    <t>(3)</t>
  </si>
  <si>
    <t>流動負債</t>
  </si>
  <si>
    <t>(A)-(B)</t>
  </si>
  <si>
    <t>年　　　　　　度</t>
  </si>
  <si>
    <t>（計画前５年度）</t>
  </si>
  <si>
    <t>（計画前４年度）</t>
  </si>
  <si>
    <t>（計画前３年度）</t>
  </si>
  <si>
    <t>（計画前々年度）</t>
  </si>
  <si>
    <t>（計画前年度）</t>
  </si>
  <si>
    <t>（計画初年度）</t>
  </si>
  <si>
    <t>（計画第２年度）</t>
  </si>
  <si>
    <t>（計画第３年度）</t>
  </si>
  <si>
    <t>（計画第４年度）</t>
  </si>
  <si>
    <t>（計画第５年度）</t>
  </si>
  <si>
    <t>区　　　　　　分</t>
  </si>
  <si>
    <t>（決算）</t>
  </si>
  <si>
    <t>(決算見込)</t>
  </si>
  <si>
    <t>収益的収支</t>
  </si>
  <si>
    <t>収益的収入</t>
  </si>
  <si>
    <t>営業収益</t>
  </si>
  <si>
    <t>料金収入</t>
  </si>
  <si>
    <t>受託工事収益</t>
  </si>
  <si>
    <t>その他</t>
  </si>
  <si>
    <t>営業外収益</t>
  </si>
  <si>
    <t>補助金</t>
  </si>
  <si>
    <t>他会計補助金</t>
  </si>
  <si>
    <t>その他補助金</t>
  </si>
  <si>
    <t>収入計</t>
  </si>
  <si>
    <t>収益的支出</t>
  </si>
  <si>
    <t>営業費用</t>
  </si>
  <si>
    <t>職員給与費</t>
  </si>
  <si>
    <t>基本給</t>
  </si>
  <si>
    <t>退職手当</t>
  </si>
  <si>
    <t>経費</t>
  </si>
  <si>
    <t>動力費</t>
  </si>
  <si>
    <t>修繕費</t>
  </si>
  <si>
    <t>材料費</t>
  </si>
  <si>
    <t>減価償却費</t>
  </si>
  <si>
    <t>営業外費用</t>
  </si>
  <si>
    <t>支払利息</t>
  </si>
  <si>
    <t>支出計</t>
  </si>
  <si>
    <t>経常損益</t>
  </si>
  <si>
    <t>特別利益</t>
  </si>
  <si>
    <t>特別損失</t>
  </si>
  <si>
    <t>特別損益</t>
  </si>
  <si>
    <t>当年度純利益（又は純損失）</t>
  </si>
  <si>
    <t xml:space="preserve"> 使 用 料  回 収 率 (％)</t>
  </si>
  <si>
    <t>繰越利益剰余金又は累積欠損金</t>
  </si>
  <si>
    <t>流動資産</t>
  </si>
  <si>
    <t>うち未収金</t>
  </si>
  <si>
    <t>うち一時借入金</t>
  </si>
  <si>
    <t>うち未払金</t>
  </si>
  <si>
    <t>累積欠損金比率（</t>
  </si>
  <si>
    <t>営業収益－受託工事収益</t>
  </si>
  <si>
    <t>２．</t>
  </si>
  <si>
    <t>３．</t>
  </si>
  <si>
    <t>４．</t>
  </si>
  <si>
    <t>５．</t>
  </si>
  <si>
    <t>６．</t>
  </si>
  <si>
    <t>７．</t>
  </si>
  <si>
    <t>年　　　　　度</t>
  </si>
  <si>
    <t>区　　　　　分</t>
  </si>
  <si>
    <t>資本的収入</t>
  </si>
  <si>
    <t>企業債</t>
  </si>
  <si>
    <t>他会計出資金</t>
  </si>
  <si>
    <t>他会計補助金</t>
  </si>
  <si>
    <t>他会計負担金</t>
  </si>
  <si>
    <t>他会計借入金</t>
  </si>
  <si>
    <t>国（都道府県）補助金</t>
  </si>
  <si>
    <t>固定資産売却代金</t>
  </si>
  <si>
    <t>工事負担金</t>
  </si>
  <si>
    <t>計</t>
  </si>
  <si>
    <t>資本的支出</t>
  </si>
  <si>
    <t>建設改良費</t>
  </si>
  <si>
    <t>うち職員給与費</t>
  </si>
  <si>
    <t>企業債償還金</t>
  </si>
  <si>
    <t>他会計長期借入返還金</t>
  </si>
  <si>
    <t>他会計への支出金</t>
  </si>
  <si>
    <t>補てん財源</t>
  </si>
  <si>
    <t>損益勘定留保資金</t>
  </si>
  <si>
    <t>利益剰余金処分額</t>
  </si>
  <si>
    <t>繰越工事資金</t>
  </si>
  <si>
    <t>補てん財源不足額</t>
  </si>
  <si>
    <t>収益的収支分</t>
  </si>
  <si>
    <t>うち基準内繰入金</t>
  </si>
  <si>
    <t>うち基準外繰入金</t>
  </si>
  <si>
    <t>資本的収支分</t>
  </si>
  <si>
    <t>（３）</t>
  </si>
  <si>
    <t>（４）</t>
  </si>
  <si>
    <t>（５）</t>
  </si>
  <si>
    <t>（６）</t>
  </si>
  <si>
    <t>（７）</t>
  </si>
  <si>
    <t>（１）収益的収支、資本的収支</t>
  </si>
  <si>
    <t>区</t>
  </si>
  <si>
    <t>分</t>
  </si>
  <si>
    <t>総収益</t>
  </si>
  <si>
    <t>他会計繰入金</t>
  </si>
  <si>
    <t>総費用</t>
  </si>
  <si>
    <t>うち退職手当</t>
  </si>
  <si>
    <t>うち一時借入金利息</t>
  </si>
  <si>
    <t>収支差引</t>
  </si>
  <si>
    <t>資　本　的　収　支</t>
  </si>
  <si>
    <t>地方債</t>
  </si>
  <si>
    <t>他会計補助金</t>
  </si>
  <si>
    <t>他会計借入金</t>
  </si>
  <si>
    <t>地方債償還金</t>
  </si>
  <si>
    <t>他会計長期借入金返還金</t>
  </si>
  <si>
    <t>他会計への繰出金</t>
  </si>
  <si>
    <t>収支再差引</t>
  </si>
  <si>
    <t>積立金</t>
  </si>
  <si>
    <t>前年度からの繰越金</t>
  </si>
  <si>
    <t>前年度繰上充用金</t>
  </si>
  <si>
    <t>形式収支</t>
  </si>
  <si>
    <t>翌年度へ繰り越すべき財源</t>
  </si>
  <si>
    <t>実質収支</t>
  </si>
  <si>
    <t>黒字</t>
  </si>
  <si>
    <t>赤字</t>
  </si>
  <si>
    <t>赤字比率（</t>
  </si>
  <si>
    <t>収益的収支比率（</t>
  </si>
  <si>
    <t>地方財政法施行令第20条第１項により算定した
資金の不足額</t>
  </si>
  <si>
    <t>（２）他会計繰入金</t>
  </si>
  <si>
    <t>Ⅲ　今後の経営状況の見通し（①法適用企業）</t>
  </si>
  <si>
    <t>Ⅲ　今後の経営状況の見通し（②法非適用企業）</t>
  </si>
  <si>
    <t>事　　業　　名</t>
  </si>
  <si>
    <t>(％)</t>
  </si>
  <si>
    <t>繰入金比率</t>
  </si>
  <si>
    <t>収益的収入分</t>
  </si>
  <si>
    <t>資本的収入分</t>
  </si>
  <si>
    <t>(再掲)</t>
  </si>
  <si>
    <t>２　経営効率化や料金適正化による繰越欠損金の解消等</t>
  </si>
  <si>
    <t>３　一般会計等からの基準外繰出しの解消等</t>
  </si>
  <si>
    <t>維持管理費等</t>
  </si>
  <si>
    <t>　注１　「課題」欄については、「１　主な課題と取組み及び目標」の「課題」欄の番号を記入すること。</t>
  </si>
  <si>
    <t xml:space="preserve"> 　　 ア　地方公営企業法適用企業の場合＝地方財政法施行令第19条第１項により算定した資金の不足額／（営業収益－受託工事収益）×１００</t>
  </si>
  <si>
    <t xml:space="preserve"> 　　 イ　地方公営企業法非適用企業の場合＝地方財政法施行令第20条第１項により算定した資金の不足額／（営業収益－受託工事収益）×１００</t>
  </si>
  <si>
    <t xml:space="preserve"> 　 (2) 繰入前経常収支比率（％）</t>
  </si>
  <si>
    <t xml:space="preserve"> 　　 ア　地方公営企業法適用企業の場合＝（経常収益(収益的収入計)－他会計繰入金(収益的収支分のうち基準外繰入金)）／経常費用(収益的支出計) ×１００</t>
  </si>
  <si>
    <t>Ⅱの課題番号</t>
  </si>
  <si>
    <t>（　　年度）</t>
  </si>
  <si>
    <t>合　　　計　　　　 (A)</t>
  </si>
  <si>
    <t>合　　　計　　　　 (B)</t>
  </si>
  <si>
    <t>公営企業で負担するもの (A)-(B)</t>
  </si>
  <si>
    <t>注１　「財務上の特徴」欄は、事業環境や地域特性等を踏まえて記入すること。また、経営指標等につ</t>
  </si>
  <si>
    <t>　　が認識する経営上の課題について、優先度の高いものから順に記入する。また、経営課題と認識す</t>
  </si>
  <si>
    <t>　３　「留意事項」欄は、「経営課題」で取り上げた項目の他に、経営に当たって補足すべき事項を記</t>
  </si>
  <si>
    <t>　　入すること。</t>
  </si>
  <si>
    <t>■適　用　 □非適用</t>
  </si>
  <si>
    <t>特別会計名：　　黒部市下水道事業会計</t>
  </si>
  <si>
    <t>黒部市</t>
  </si>
  <si>
    <t>　□　新法による合併市町村、合併予定市町村における公営企業の統合等の内容
　■　旧法による合併市町村における公営企業の統合等の内容
　□　該当なし</t>
  </si>
  <si>
    <t>黒部市下水道事業会計経営健全化計画</t>
  </si>
  <si>
    <t>黒部市長</t>
  </si>
  <si>
    <t>農業集落排水事業債</t>
  </si>
  <si>
    <t>平成22年度</t>
  </si>
  <si>
    <t>平成23年度</t>
  </si>
  <si>
    <t>平成24年度</t>
  </si>
  <si>
    <t>平成25年度</t>
  </si>
  <si>
    <t>平成26年度</t>
  </si>
  <si>
    <t>平成２２年度　～　平成２６年度</t>
  </si>
  <si>
    <t>平成21年度</t>
  </si>
  <si>
    <t>平成20年度</t>
  </si>
  <si>
    <t>平成19年度</t>
  </si>
  <si>
    <t>平成18年度</t>
  </si>
  <si>
    <t>平成17年度</t>
  </si>
  <si>
    <t>平成22年度</t>
  </si>
  <si>
    <t>平成23年度</t>
  </si>
  <si>
    <t>平成24年度</t>
  </si>
  <si>
    <t>平成25年度</t>
  </si>
  <si>
    <t>平成26年度</t>
  </si>
  <si>
    <t>平成21年度</t>
  </si>
  <si>
    <t>平成20年度</t>
  </si>
  <si>
    <t>平成19年度</t>
  </si>
  <si>
    <t>平成18年度</t>
  </si>
  <si>
    <t>-</t>
  </si>
  <si>
    <t>・処理場について、包括的民間委託を実施する。</t>
  </si>
  <si>
    <r>
      <t>5</t>
    </r>
    <r>
      <rPr>
        <sz val="11"/>
        <color indexed="8"/>
        <rFont val="ＭＳ Ｐゴシック"/>
        <family val="3"/>
      </rPr>
      <t>2-1-33</t>
    </r>
  </si>
  <si>
    <r>
      <t>5</t>
    </r>
    <r>
      <rPr>
        <sz val="11"/>
        <color indexed="8"/>
        <rFont val="ＭＳ Ｐゴシック"/>
        <family val="3"/>
      </rPr>
      <t>2-1-34</t>
    </r>
  </si>
  <si>
    <r>
      <t>5</t>
    </r>
    <r>
      <rPr>
        <sz val="11"/>
        <color indexed="8"/>
        <rFont val="ＭＳ Ｐゴシック"/>
        <family val="3"/>
      </rPr>
      <t>2-1-35</t>
    </r>
  </si>
  <si>
    <r>
      <t>5</t>
    </r>
    <r>
      <rPr>
        <sz val="11"/>
        <color indexed="8"/>
        <rFont val="ＭＳ Ｐゴシック"/>
        <family val="3"/>
      </rPr>
      <t>2-1-36</t>
    </r>
  </si>
  <si>
    <r>
      <t>5</t>
    </r>
    <r>
      <rPr>
        <sz val="11"/>
        <color indexed="8"/>
        <rFont val="ＭＳ Ｐゴシック"/>
        <family val="3"/>
      </rPr>
      <t>2-1-37</t>
    </r>
  </si>
  <si>
    <t>52-1-38</t>
  </si>
  <si>
    <r>
      <t>5</t>
    </r>
    <r>
      <rPr>
        <sz val="11"/>
        <color indexed="8"/>
        <rFont val="ＭＳ Ｐゴシック"/>
        <family val="3"/>
      </rPr>
      <t>2-1-39</t>
    </r>
  </si>
  <si>
    <r>
      <t>5</t>
    </r>
    <r>
      <rPr>
        <sz val="11"/>
        <color indexed="8"/>
        <rFont val="ＭＳ Ｐゴシック"/>
        <family val="3"/>
      </rPr>
      <t>2-1-40</t>
    </r>
  </si>
  <si>
    <r>
      <t>5</t>
    </r>
    <r>
      <rPr>
        <sz val="11"/>
        <color indexed="8"/>
        <rFont val="ＭＳ Ｐゴシック"/>
        <family val="3"/>
      </rPr>
      <t>2-1-41</t>
    </r>
  </si>
  <si>
    <r>
      <t>5</t>
    </r>
    <r>
      <rPr>
        <sz val="11"/>
        <color indexed="8"/>
        <rFont val="ＭＳ Ｐゴシック"/>
        <family val="3"/>
      </rPr>
      <t>2-1-42</t>
    </r>
  </si>
  <si>
    <t>地方債償還金のうち汚水に係る分</t>
  </si>
  <si>
    <t>弾力運用分等分</t>
  </si>
  <si>
    <t>資本費平準化債等収入分</t>
  </si>
  <si>
    <t>借換債収入分</t>
  </si>
  <si>
    <t>臨時財政特例債等分</t>
  </si>
  <si>
    <t>繰上償還分</t>
  </si>
  <si>
    <t>地方債利息のうち汚水に係る分</t>
  </si>
  <si>
    <t>　従量制料金（水道使用水量）と人数制料金（認定使用水量・人頭割）の使用水量格差について、平成23年度より見直し、有収水量及び料金収入の増加を見込んだ。</t>
  </si>
  <si>
    <t>　処理区域の拡大により、処理場の増設（水処理４，５系列：H21年度～）を実施しているが、事業費が増大しないように管路建設事業とのバランスを考慮しながら事業を進めている。</t>
  </si>
  <si>
    <t>　現状では、一般会計からの繰入金に依存しているが、平準化債等の借入等も検討し、繰入金額の抑制に努めたい。</t>
  </si>
  <si>
    <t>　現行制度が国の給与構造に準じており、今後も準じていく予定である。また、地域手当については、当市は地域手当の対象地でなく、今後もこの状態が続く。</t>
  </si>
  <si>
    <t>　国・県等の動向に準じて改善に取り組んでいる。</t>
  </si>
  <si>
    <t>　退職時の特昇は行っていない。今後もこの状態を継続していく。</t>
  </si>
  <si>
    <t>　健康保険組合は、市町村共済組合へ加入しており、実施事業の見直し等を含めて負担率の適正化に努めている。</t>
  </si>
  <si>
    <t>　市広報、市ホームページなどで公表する。</t>
  </si>
  <si>
    <t>　平成１９年度から試行し、平成２１年度から総合振興計画の重点事業を中心に事務事業評価を実施している。</t>
  </si>
  <si>
    <t>　ホームページ等により、経営状況・料金状況について、情報公開する。</t>
  </si>
  <si>
    <t>　下水道デーに併せたイベント（H21実績5,000人の集客）、単体ディスポーザの設置許可及び補助金交付、工事説明会における下水接続依頼等、下水道普及促進に努め、水洗化率の向上を見込んだ。</t>
  </si>
  <si>
    <t>　平成１８年３月に旧黒部市と旧宇奈月町が合併した。
　平成２２年４月より公営企業会計を法適用した。
　農業集落排水事業及び公共下水道事業の旧宇奈月町地域においては、ほぼ概成しているが、旧黒部市地域（公共下水、特環下水）においては、整備率（対全体計画）６８．４％と整備中の為、一般財源からの財政負担が多くなっている。</t>
  </si>
  <si>
    <t>　道路改良事業と同時施工による施工単価の軽減を図り、資本費用の抑制に努めている。
　機器の更新時には、より効率のよい機器を選定することにより動力費の削減に努めている。</t>
  </si>
  <si>
    <t>　平成１９年度より、一部処理場において包括的外部委託を導入しているが、今後すべての処理場を対象にして、導入を検討していく。
　平成20年度より、下水道汚泥の資源有効利用を目的とし、ＰＦＩを活用しコスト縮減に取り組んでいる。</t>
  </si>
  <si>
    <t>　処理場の包括的外部委託を積極的に導入し経費の削減に努める。
また、ＰＦＩにより下水道汚泥を利活用（バイオガス発電等）し、経費の削減に努める。</t>
  </si>
  <si>
    <t>-</t>
  </si>
  <si>
    <t>１．目的　快適で衛生的な環境をつくり、清らかな水環境を未来へ守り伝える。
２．目標　下水道計画に基づき、効率的に国庫補助を確保しながら、事業を推進する。
　　　　　旧黒部市と旧宇奈月町の料金格差・料金体系を是正し、適正な使用料へ改定する。</t>
  </si>
  <si>
    <t>黒部市公共下水道（及び農業集落排水）事業特別会計経営健全化計画(H19～H23)に係る延長計画</t>
  </si>
  <si>
    <t>228（　21年度）</t>
  </si>
  <si>
    <t>83.4（　21年度）</t>
  </si>
  <si>
    <t>0.71（　22年度）</t>
  </si>
  <si>
    <t>22.8（　22年度）</t>
  </si>
  <si>
    <t>133.1（　21年度）</t>
  </si>
  <si>
    <t>①、③</t>
  </si>
  <si>
    <t>　黒部市では、「黒部市職員適正化計画」において、職員削減に取り組み、平成17年から平成22年４月１日までに5.7％(29人)以上純減させ、463人以下とする目標に対して、46人の削減を実施したが、当下水道事業会計においては、過去に人員を削減した経緯や、他の自治体との比較においても最小限の職員数と判断され減は難しい。
　ただし、平成２２年度より上下水道部の３課を２課へ統合再編することにより、課長職を一般職へ振り替えし、給与費の抑制に努めている。</t>
  </si>
  <si>
    <t>②</t>
  </si>
  <si>
    <t>　　平成２２年度より実施した企業会計法適化により、コスト等に見合った適正な料金水準を明示し、是正していく。
　また、平成２３年度より人数制料金（人数水量・人頭割）の見直しを行い増収を図る。</t>
  </si>
  <si>
    <t>　平成18年3月に市町村合併したが、他合併自治体では料金・体系統一されるなか、旧黒部市と旧宇奈月町の使用料金・体系が統一されていない。</t>
  </si>
  <si>
    <t>４　その他（投資箇所の集中）</t>
  </si>
  <si>
    <t>　地方公営企業法の法適化（財務適用：平成22年度～）により、下水道事業の経営状況を分析し、適正な料金単価の算出やコスト削減を実施し、一般会計からの基準外繰出しの抑制に努める。</t>
  </si>
  <si>
    <t>　普及率の向上に向け、事業個所を効率的かつ効果的な箇所に集中させ、全体事業費を縮減することにより、起債額を抑制する。</t>
  </si>
  <si>
    <t>　整備が遅れている旧黒部市地域の普及率の向上に向けて、事業費の財源が不足しているため、企業債の導入が必要不可欠である。</t>
  </si>
  <si>
    <t>　他団体に比べ安価な使用料単価について、コスト等に見合った適正な料金水準への料金改定が必要である。</t>
  </si>
  <si>
    <t>市議会への説明(H22.12月予定)を行うと共に市広報、市ホームページで公表する。</t>
  </si>
  <si>
    <t>　「公共下水道」 「特定環境保全公共下水道」 「農業集落排水事業」(下水道事業）</t>
  </si>
  <si>
    <r>
      <t>〔合併期日：平成18年3月31日　合併前市町村：旧黒部市、旧宇奈月町〕
　　平成18年3月31日　旧黒部市と旧宇奈月町の公共下水道事業及び農業集落排水事業をそれぞれ統合
　　平成22年4月 1日　公共下水道事業及び農業集落排水事業を統合し</t>
    </r>
    <r>
      <rPr>
        <b/>
        <sz val="10"/>
        <rFont val="ＭＳ ゴシック"/>
        <family val="3"/>
      </rPr>
      <t>下水道事業</t>
    </r>
    <r>
      <rPr>
        <sz val="10"/>
        <rFont val="ＭＳ ゴシック"/>
        <family val="3"/>
      </rPr>
      <t>として地方公営企業法適用（財務適用）</t>
    </r>
  </si>
  <si>
    <t>　料金の不統一</t>
  </si>
  <si>
    <t>　普及率の向上</t>
  </si>
  <si>
    <t>　適正な使用料単価の設定</t>
  </si>
  <si>
    <t xml:space="preserve"> その他④（　　　　　　）</t>
  </si>
  <si>
    <t>・平成２３年度より、井戸水使用者の認定水量を見直し、有収水量の適正化に努める。</t>
  </si>
  <si>
    <t xml:space="preserve"> その他④（　　　　）</t>
  </si>
  <si>
    <r>
      <t>　 維持管理費（上記以外）の適正化
　　</t>
    </r>
    <r>
      <rPr>
        <sz val="9"/>
        <color indexed="8"/>
        <rFont val="ＭＳ Ｐゴシック"/>
        <family val="3"/>
      </rPr>
      <t>（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</si>
</sst>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年度&quot;"/>
    <numFmt numFmtId="178" formatCode="[$-411]yyyy&quot;年&quot;m&quot;月&quot;d&quot;日&quot;\ dddd"/>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_ "/>
    <numFmt numFmtId="185" formatCode="#,##0.0;[Red]\-#,##0.0"/>
    <numFmt numFmtId="186" formatCode="#,###_ "/>
    <numFmt numFmtId="187" formatCode="#,##0.0"/>
    <numFmt numFmtId="188" formatCode="0.0_);[Red]\(0.0\)"/>
    <numFmt numFmtId="189" formatCode="0.0_ "/>
    <numFmt numFmtId="190" formatCode="0.000000000_ "/>
    <numFmt numFmtId="191" formatCode="0.00000000_ "/>
    <numFmt numFmtId="192" formatCode="0.0000000_ "/>
    <numFmt numFmtId="193" formatCode="0.000000_ "/>
    <numFmt numFmtId="194" formatCode="0.00000_ "/>
    <numFmt numFmtId="195" formatCode="0.0000_ "/>
    <numFmt numFmtId="196" formatCode="0.000_ "/>
    <numFmt numFmtId="197" formatCode="0.00_ "/>
    <numFmt numFmtId="198" formatCode="0;_℀"/>
    <numFmt numFmtId="199" formatCode="0;_ "/>
    <numFmt numFmtId="200" formatCode="0_ "/>
    <numFmt numFmtId="201" formatCode="0.0000000000_ "/>
    <numFmt numFmtId="202" formatCode="0.0;_ "/>
    <numFmt numFmtId="203" formatCode="0;_ꠀ"/>
    <numFmt numFmtId="204" formatCode="0;_"/>
  </numFmts>
  <fonts count="90">
    <font>
      <sz val="12"/>
      <name val="ＭＳ ゴシック"/>
      <family val="3"/>
    </font>
    <font>
      <sz val="11"/>
      <color indexed="8"/>
      <name val="ＭＳ Ｐゴシック"/>
      <family val="3"/>
    </font>
    <font>
      <sz val="11"/>
      <name val="ＭＳ Ｐゴシック"/>
      <family val="3"/>
    </font>
    <font>
      <sz val="6"/>
      <name val="ＭＳ ゴシック"/>
      <family val="3"/>
    </font>
    <font>
      <sz val="10"/>
      <name val="ＭＳ ゴシック"/>
      <family val="3"/>
    </font>
    <font>
      <sz val="11"/>
      <name val="ＭＳ ゴシック"/>
      <family val="3"/>
    </font>
    <font>
      <sz val="6"/>
      <name val="ＭＳ Ｐゴシック"/>
      <family val="3"/>
    </font>
    <font>
      <sz val="10"/>
      <name val="ＭＳ Ｐゴシック"/>
      <family val="3"/>
    </font>
    <font>
      <sz val="8"/>
      <name val="ＭＳ Ｐゴシック"/>
      <family val="3"/>
    </font>
    <font>
      <sz val="11"/>
      <name val="ＭＳ 明朝"/>
      <family val="1"/>
    </font>
    <font>
      <sz val="6"/>
      <name val="ＭＳ Ｐ明朝"/>
      <family val="1"/>
    </font>
    <font>
      <sz val="11"/>
      <color indexed="8"/>
      <name val="ＭＳ ゴシック"/>
      <family val="3"/>
    </font>
    <font>
      <sz val="10"/>
      <color indexed="8"/>
      <name val="ＭＳ ゴシック"/>
      <family val="3"/>
    </font>
    <font>
      <sz val="9"/>
      <color indexed="8"/>
      <name val="ＭＳ Ｐゴシック"/>
      <family val="3"/>
    </font>
    <font>
      <vertAlign val="superscript"/>
      <sz val="11"/>
      <color indexed="8"/>
      <name val="ＭＳ Ｐゴシック"/>
      <family val="3"/>
    </font>
    <font>
      <sz val="11"/>
      <color indexed="10"/>
      <name val="ＭＳ Ｐゴシック"/>
      <family val="3"/>
    </font>
    <font>
      <sz val="14"/>
      <name val="ＭＳ ゴシック"/>
      <family val="3"/>
    </font>
    <font>
      <sz val="9"/>
      <name val="ＭＳ Ｐゴシック"/>
      <family val="3"/>
    </font>
    <font>
      <b/>
      <sz val="14"/>
      <name val="ＭＳ ゴシック"/>
      <family val="3"/>
    </font>
    <font>
      <b/>
      <strike/>
      <sz val="14"/>
      <name val="ＭＳ ゴシック"/>
      <family val="3"/>
    </font>
    <font>
      <b/>
      <sz val="12"/>
      <name val="ＭＳ ゴシック"/>
      <family val="3"/>
    </font>
    <font>
      <vertAlign val="superscript"/>
      <sz val="8"/>
      <name val="ＭＳ ゴシック"/>
      <family val="3"/>
    </font>
    <font>
      <sz val="9"/>
      <name val="ＭＳ ゴシック"/>
      <family val="3"/>
    </font>
    <font>
      <sz val="8"/>
      <name val="ＭＳ ゴシック"/>
      <family val="3"/>
    </font>
    <font>
      <sz val="12"/>
      <name val="ＭＳ Ｐゴシック"/>
      <family val="3"/>
    </font>
    <font>
      <sz val="16"/>
      <name val="ＭＳ Ｐゴシック"/>
      <family val="3"/>
    </font>
    <font>
      <sz val="20"/>
      <name val="ＭＳ Ｐゴシック"/>
      <family val="3"/>
    </font>
    <font>
      <sz val="8"/>
      <color indexed="8"/>
      <name val="ＭＳ ゴシック"/>
      <family val="3"/>
    </font>
    <font>
      <sz val="12"/>
      <color indexed="8"/>
      <name val="ＭＳ ゴシック"/>
      <family val="3"/>
    </font>
    <font>
      <sz val="9"/>
      <color indexed="8"/>
      <name val="ＭＳ ゴシック"/>
      <family val="3"/>
    </font>
    <font>
      <sz val="14"/>
      <color indexed="8"/>
      <name val="ＭＳ ゴシック"/>
      <family val="3"/>
    </font>
    <font>
      <sz val="10"/>
      <color indexed="8"/>
      <name val="ＭＳ Ｐゴシック"/>
      <family val="3"/>
    </font>
    <font>
      <sz val="12"/>
      <color indexed="8"/>
      <name val="ＭＳ Ｐゴシック"/>
      <family val="3"/>
    </font>
    <font>
      <sz val="22"/>
      <color indexed="8"/>
      <name val="ＭＳ ゴシック"/>
      <family val="3"/>
    </font>
    <font>
      <sz val="16"/>
      <color indexed="8"/>
      <name val="ＭＳ Ｐゴシック"/>
      <family val="3"/>
    </font>
    <font>
      <b/>
      <sz val="24"/>
      <color indexed="8"/>
      <name val="ＭＳ Ｐゴシック"/>
      <family val="3"/>
    </font>
    <font>
      <sz val="20"/>
      <color indexed="8"/>
      <name val="ＭＳ Ｐゴシック"/>
      <family val="3"/>
    </font>
    <font>
      <b/>
      <sz val="22"/>
      <color indexed="8"/>
      <name val="ＭＳ Ｐゴシック"/>
      <family val="3"/>
    </font>
    <font>
      <sz val="18"/>
      <color indexed="8"/>
      <name val="ＭＳ ゴシック"/>
      <family val="3"/>
    </font>
    <font>
      <sz val="12"/>
      <color indexed="10"/>
      <name val="ＭＳ ゴシック"/>
      <family val="3"/>
    </font>
    <font>
      <sz val="8"/>
      <color indexed="8"/>
      <name val="ＭＳ Ｐゴシック"/>
      <family val="3"/>
    </font>
    <font>
      <strike/>
      <sz val="11"/>
      <color indexed="10"/>
      <name val="ＭＳ Ｐゴシック"/>
      <family val="3"/>
    </font>
    <font>
      <sz val="10"/>
      <color indexed="17"/>
      <name val="ＭＳ ゴシック"/>
      <family val="3"/>
    </font>
    <font>
      <sz val="12"/>
      <color indexed="17"/>
      <name val="ＭＳ ゴシック"/>
      <family val="3"/>
    </font>
    <font>
      <sz val="10"/>
      <color indexed="10"/>
      <name val="ＭＳ ゴシック"/>
      <family val="3"/>
    </font>
    <font>
      <sz val="16"/>
      <color indexed="10"/>
      <name val="ＭＳ Ｐゴシック"/>
      <family val="3"/>
    </font>
    <font>
      <sz val="20"/>
      <color indexed="10"/>
      <name val="ＭＳ Ｐゴシック"/>
      <family val="3"/>
    </font>
    <font>
      <sz val="14"/>
      <color indexed="8"/>
      <name val="ＭＳ Ｐゴシック"/>
      <family val="3"/>
    </font>
    <font>
      <sz val="19"/>
      <color indexed="8"/>
      <name val="ＭＳ Ｐゴシック"/>
      <family val="3"/>
    </font>
    <font>
      <u val="single"/>
      <sz val="11"/>
      <color indexed="8"/>
      <name val="ＭＳ Ｐゴシック"/>
      <family val="3"/>
    </font>
    <font>
      <sz val="14"/>
      <name val="ＭＳ Ｐゴシック"/>
      <family val="3"/>
    </font>
    <font>
      <b/>
      <sz val="10"/>
      <name val="ＭＳ ゴシック"/>
      <family val="3"/>
    </font>
    <font>
      <strike/>
      <sz val="11"/>
      <color indexed="8"/>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darkUp">
        <fgColor indexed="2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s>
  <borders count="3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border>
    <border>
      <left style="thick"/>
      <right style="thin"/>
      <top style="thick"/>
      <bottom/>
    </border>
    <border>
      <left style="thin"/>
      <right style="thin"/>
      <top style="thick"/>
      <bottom/>
    </border>
    <border>
      <left style="thin"/>
      <right>
        <color indexed="63"/>
      </right>
      <top style="thick"/>
      <bottom/>
    </border>
    <border>
      <left style="thin"/>
      <right style="thin"/>
      <top/>
      <bottom/>
    </border>
    <border>
      <left style="thin"/>
      <right/>
      <top/>
      <bottom/>
    </border>
    <border>
      <left style="thick"/>
      <right style="thin"/>
      <top/>
      <bottom/>
    </border>
    <border>
      <left style="thin"/>
      <right style="thin"/>
      <top/>
      <bottom style="thin"/>
    </border>
    <border>
      <left style="thin"/>
      <right/>
      <top/>
      <bottom style="thin"/>
    </border>
    <border>
      <left style="thick"/>
      <right style="thin"/>
      <top/>
      <bottom style="thin"/>
    </border>
    <border>
      <left/>
      <right/>
      <top style="thin"/>
      <bottom style="thin"/>
    </border>
    <border>
      <left/>
      <right style="thin"/>
      <top style="thin"/>
      <bottom style="thin"/>
    </border>
    <border>
      <left style="thin"/>
      <right/>
      <top style="thin"/>
      <bottom style="thin"/>
    </border>
    <border>
      <left style="thick"/>
      <right style="thin"/>
      <top style="thin"/>
      <bottom style="thin"/>
    </border>
    <border>
      <left style="thin"/>
      <right style="thick"/>
      <top style="thin"/>
      <bottom style="thin"/>
    </border>
    <border diagonalUp="1">
      <left/>
      <right style="thin"/>
      <top style="thin"/>
      <bottom style="thin"/>
      <diagonal style="hair"/>
    </border>
    <border>
      <left style="thin"/>
      <right style="thin"/>
      <top/>
      <bottom style="double"/>
    </border>
    <border>
      <left style="thin"/>
      <right/>
      <top/>
      <bottom style="double"/>
    </border>
    <border>
      <left/>
      <right style="thin"/>
      <top/>
      <bottom style="double"/>
    </border>
    <border>
      <left style="thin"/>
      <right/>
      <top style="thin"/>
      <bottom style="double"/>
    </border>
    <border>
      <left style="thin"/>
      <right style="thin"/>
      <top style="thin"/>
      <bottom style="double"/>
    </border>
    <border>
      <left style="thick"/>
      <right style="thin"/>
      <top style="thin"/>
      <bottom style="double"/>
    </border>
    <border>
      <left style="thin"/>
      <right style="thick"/>
      <top style="thin"/>
      <bottom style="double"/>
    </border>
    <border>
      <left style="thin"/>
      <right style="thick"/>
      <top/>
      <bottom style="thin"/>
    </border>
    <border diagonalUp="1">
      <left/>
      <right style="thin"/>
      <top/>
      <bottom style="thin"/>
      <diagonal style="hair"/>
    </border>
    <border>
      <left/>
      <right style="thin"/>
      <top/>
      <bottom/>
    </border>
    <border>
      <left/>
      <right style="thin"/>
      <top/>
      <bottom style="thin"/>
    </border>
    <border>
      <left style="thin"/>
      <right style="thin"/>
      <top style="double"/>
      <bottom/>
    </border>
    <border>
      <left style="thin"/>
      <right/>
      <top style="double"/>
      <bottom style="thin"/>
    </border>
    <border>
      <left style="thin"/>
      <right/>
      <top style="double"/>
      <bottom/>
    </border>
    <border>
      <left style="thick"/>
      <right style="thin"/>
      <top style="double"/>
      <bottom/>
    </border>
    <border>
      <left style="thin"/>
      <right style="thick"/>
      <top style="double"/>
      <bottom style="thin"/>
    </border>
    <border diagonalUp="1">
      <left/>
      <right style="thin"/>
      <top style="double"/>
      <bottom style="thin"/>
      <diagonal style="hair"/>
    </border>
    <border>
      <left style="thick"/>
      <right style="thin"/>
      <top/>
      <bottom style="double"/>
    </border>
    <border>
      <left style="thin"/>
      <right style="thick"/>
      <top/>
      <bottom style="double"/>
    </border>
    <border>
      <left style="thin"/>
      <right style="thin"/>
      <top style="double"/>
      <bottom style="thin"/>
    </border>
    <border>
      <left/>
      <right/>
      <top style="thin"/>
      <bottom/>
    </border>
    <border diagonalUp="1">
      <left style="double"/>
      <right style="thick"/>
      <top style="thin"/>
      <bottom style="thin"/>
      <diagonal style="hair"/>
    </border>
    <border>
      <left style="thin"/>
      <right style="thick"/>
      <top/>
      <bottom/>
    </border>
    <border>
      <left style="thick"/>
      <right style="thin"/>
      <top style="thin"/>
      <bottom/>
    </border>
    <border>
      <left style="thin"/>
      <right style="thick"/>
      <top style="thin"/>
      <bottom/>
    </border>
    <border>
      <left/>
      <right style="thin"/>
      <top style="thin"/>
      <bottom/>
    </border>
    <border>
      <left/>
      <right style="thin"/>
      <top style="thin"/>
      <bottom style="double"/>
    </border>
    <border>
      <left style="thin"/>
      <right style="thick"/>
      <top style="thick"/>
      <bottom/>
    </border>
    <border>
      <left/>
      <right/>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double"/>
      <bottom style="thin"/>
    </border>
    <border>
      <left style="thin"/>
      <right style="thick"/>
      <top style="double"/>
      <bottom/>
    </border>
    <border>
      <left>
        <color indexed="63"/>
      </left>
      <right>
        <color indexed="63"/>
      </right>
      <top style="thick"/>
      <bottom>
        <color indexed="63"/>
      </bottom>
    </border>
    <border>
      <left/>
      <right/>
      <top style="medium"/>
      <bottom/>
    </border>
    <border>
      <left/>
      <right style="thin"/>
      <top style="medium"/>
      <bottom style="thin"/>
    </border>
    <border>
      <left style="thin"/>
      <right style="thin"/>
      <top style="medium"/>
      <bottom style="thin"/>
    </border>
    <border>
      <left style="thin"/>
      <right/>
      <top style="medium"/>
      <bottom style="thin"/>
    </border>
    <border diagonalUp="1">
      <left style="double"/>
      <right style="thick"/>
      <top style="medium"/>
      <bottom style="thin"/>
      <diagonal style="hair"/>
    </border>
    <border>
      <left style="thick"/>
      <right style="thin"/>
      <top style="medium"/>
      <bottom style="thin"/>
    </border>
    <border>
      <left style="thin"/>
      <right style="thick"/>
      <top style="medium"/>
      <bottom style="thin"/>
    </border>
    <border diagonalUp="1">
      <left style="thin"/>
      <right style="medium"/>
      <top style="medium"/>
      <bottom style="thin"/>
      <diagonal style="hair"/>
    </border>
    <border>
      <left style="double"/>
      <right style="thin"/>
      <top style="thin"/>
      <bottom style="thin"/>
    </border>
    <border>
      <left style="thin"/>
      <right style="medium"/>
      <top style="thin"/>
      <bottom style="thin"/>
    </border>
    <border diagonalUp="1">
      <left style="thin"/>
      <right style="medium"/>
      <top style="thin"/>
      <bottom style="thin"/>
      <diagonal style="hair"/>
    </border>
    <border>
      <left style="thin"/>
      <right style="thin"/>
      <top style="thin"/>
      <bottom style="medium"/>
    </border>
    <border>
      <left style="thin"/>
      <right/>
      <top style="thin"/>
      <bottom style="medium"/>
    </border>
    <border>
      <left style="double"/>
      <right style="thin"/>
      <top style="thin"/>
      <bottom style="medium"/>
    </border>
    <border>
      <left style="thick"/>
      <right style="thin"/>
      <top style="thin"/>
      <bottom style="medium"/>
    </border>
    <border>
      <left style="thin"/>
      <right style="thick"/>
      <top style="thin"/>
      <bottom style="medium"/>
    </border>
    <border>
      <left style="thin"/>
      <right style="medium"/>
      <top style="thin"/>
      <bottom style="medium"/>
    </border>
    <border>
      <left style="double"/>
      <right style="thin"/>
      <top style="thin"/>
      <bottom/>
    </border>
    <border>
      <left style="thin"/>
      <right style="medium"/>
      <top style="thin"/>
      <bottom/>
    </border>
    <border diagonalUp="1">
      <left style="double"/>
      <right style="thick"/>
      <top/>
      <bottom style="thin"/>
      <diagonal style="hair"/>
    </border>
    <border diagonalUp="1">
      <left style="thin"/>
      <right style="medium"/>
      <top/>
      <bottom style="thin"/>
      <diagonal style="hair"/>
    </border>
    <border>
      <left style="medium"/>
      <right/>
      <top style="medium"/>
      <bottom/>
    </border>
    <border>
      <left style="medium"/>
      <right/>
      <top/>
      <bottom/>
    </border>
    <border>
      <left style="medium"/>
      <right style="medium"/>
      <top/>
      <bottom/>
    </border>
    <border diagonalUp="1">
      <left/>
      <right style="medium"/>
      <top style="thin"/>
      <bottom style="thin"/>
      <diagonal style="hair"/>
    </border>
    <border>
      <left/>
      <right/>
      <top/>
      <bottom style="medium"/>
    </border>
    <border>
      <left/>
      <right/>
      <top style="medium"/>
      <bottom style="thin"/>
    </border>
    <border>
      <left style="thick"/>
      <right style="thin"/>
      <top style="thick"/>
      <bottom style="thin"/>
    </border>
    <border>
      <left style="thin"/>
      <right style="thin"/>
      <top style="thick"/>
      <bottom style="thin"/>
    </border>
    <border>
      <left style="thin"/>
      <right style="thick"/>
      <top style="thick"/>
      <bottom style="thin"/>
    </border>
    <border diagonalUp="1">
      <left style="thick"/>
      <right style="medium"/>
      <top style="medium"/>
      <bottom style="thin"/>
      <diagonal style="hair"/>
    </border>
    <border diagonalUp="1">
      <left style="thick"/>
      <right style="medium"/>
      <top style="thin"/>
      <bottom style="thin"/>
      <diagonal style="hair"/>
    </border>
    <border>
      <left style="medium"/>
      <right/>
      <top/>
      <bottom style="medium"/>
    </border>
    <border>
      <left/>
      <right/>
      <top style="thin"/>
      <bottom style="medium"/>
    </border>
    <border>
      <left/>
      <right style="thin"/>
      <top style="thin"/>
      <bottom style="medium"/>
    </border>
    <border>
      <left/>
      <right style="medium"/>
      <top style="medium"/>
      <bottom/>
    </border>
    <border>
      <left/>
      <right style="medium"/>
      <top/>
      <bottom/>
    </border>
    <border>
      <left/>
      <right style="medium"/>
      <top/>
      <bottom style="medium"/>
    </border>
    <border>
      <left style="medium"/>
      <right style="thin"/>
      <top style="medium"/>
      <bottom style="thin"/>
    </border>
    <border diagonalUp="1">
      <left style="thin"/>
      <right style="medium"/>
      <top style="medium"/>
      <bottom style="thin"/>
      <diagonal style="thin"/>
    </border>
    <border>
      <left style="medium"/>
      <right style="thin"/>
      <top style="thin"/>
      <bottom style="thin"/>
    </border>
    <border>
      <left style="double"/>
      <right style="thick"/>
      <top style="thin"/>
      <bottom style="thin"/>
    </border>
    <border diagonalUp="1">
      <left style="thin"/>
      <right style="medium"/>
      <top style="thin"/>
      <bottom style="thin"/>
      <diagonal style="thin"/>
    </border>
    <border>
      <left style="medium"/>
      <right style="thin"/>
      <top style="thin"/>
      <bottom style="medium"/>
    </border>
    <border>
      <left style="double"/>
      <right style="thick"/>
      <top style="thin"/>
      <bottom style="medium"/>
    </border>
    <border>
      <left style="medium"/>
      <right/>
      <top/>
      <bottom style="thin"/>
    </border>
    <border>
      <left style="medium"/>
      <right style="thin"/>
      <top style="thin"/>
      <bottom/>
    </border>
    <border>
      <left style="double"/>
      <right style="thick"/>
      <top style="thin"/>
      <bottom/>
    </border>
    <border>
      <left/>
      <right style="medium"/>
      <top style="thin"/>
      <bottom/>
    </border>
    <border diagonalUp="1">
      <left style="thin"/>
      <right style="medium"/>
      <top/>
      <bottom style="thin"/>
      <diagonal style="thin"/>
    </border>
    <border>
      <left style="thin"/>
      <right/>
      <top/>
      <bottom style="medium"/>
    </border>
    <border>
      <left/>
      <right style="thin"/>
      <top/>
      <bottom style="medium"/>
    </border>
    <border>
      <left style="medium"/>
      <right style="thin"/>
      <top/>
      <bottom style="thin"/>
    </border>
    <border diagonalUp="1">
      <left/>
      <right style="medium"/>
      <top style="medium"/>
      <bottom style="thin"/>
      <diagonal style="hair"/>
    </border>
    <border>
      <left style="medium"/>
      <right/>
      <top style="thin"/>
      <bottom/>
    </border>
    <border>
      <left style="thin"/>
      <right style="thin"/>
      <top style="medium"/>
      <bottom/>
    </border>
    <border>
      <left style="medium"/>
      <right style="thin"/>
      <top style="medium"/>
      <bottom/>
    </border>
    <border>
      <left style="thick"/>
      <right style="thin"/>
      <top style="medium"/>
      <bottom/>
    </border>
    <border>
      <left style="medium"/>
      <right style="thin"/>
      <top style="medium"/>
      <bottom style="medium"/>
    </border>
    <border>
      <left style="thin"/>
      <right style="thin"/>
      <top style="medium"/>
      <bottom style="medium"/>
    </border>
    <border>
      <left style="thick"/>
      <right style="thin"/>
      <top style="medium"/>
      <bottom style="thick"/>
    </border>
    <border>
      <left style="thin"/>
      <right style="thin"/>
      <top style="medium"/>
      <bottom style="thick"/>
    </border>
    <border>
      <left style="thick"/>
      <right style="thick"/>
      <top style="thin"/>
      <bottom style="medium"/>
    </border>
    <border>
      <left style="thin"/>
      <right style="double"/>
      <top style="thin"/>
      <bottom style="medium"/>
    </border>
    <border diagonalUp="1">
      <left/>
      <right style="medium"/>
      <top>
        <color indexed="63"/>
      </top>
      <bottom style="thin"/>
      <diagonal style="hair"/>
    </border>
    <border>
      <left/>
      <right/>
      <top style="double"/>
      <bottom/>
    </border>
    <border>
      <left/>
      <right>
        <color indexed="63"/>
      </right>
      <top style="double"/>
      <bottom style="thin"/>
    </border>
    <border diagonalUp="1">
      <left>
        <color indexed="63"/>
      </left>
      <right style="thick"/>
      <top style="thin"/>
      <bottom style="thin"/>
      <diagonal style="hair"/>
    </border>
    <border>
      <left style="thick"/>
      <right/>
      <top style="thin"/>
      <bottom/>
    </border>
    <border>
      <left/>
      <right style="thick"/>
      <top style="thin"/>
      <bottom>
        <color indexed="63"/>
      </bottom>
    </border>
    <border>
      <left style="thin"/>
      <right>
        <color indexed="63"/>
      </right>
      <top style="thin"/>
      <bottom style="thick"/>
    </border>
    <border>
      <left style="thick"/>
      <right/>
      <top style="thick"/>
      <bottom/>
    </border>
    <border>
      <left/>
      <right style="thick"/>
      <top style="thick"/>
      <bottom>
        <color indexed="63"/>
      </bottom>
    </border>
    <border>
      <left style="thick"/>
      <right/>
      <top/>
      <bottom/>
    </border>
    <border>
      <left/>
      <right style="thick"/>
      <top>
        <color indexed="63"/>
      </top>
      <bottom>
        <color indexed="63"/>
      </bottom>
    </border>
    <border diagonalUp="1">
      <left>
        <color indexed="63"/>
      </left>
      <right>
        <color indexed="63"/>
      </right>
      <top style="thin"/>
      <bottom style="thin"/>
      <diagonal style="hair"/>
    </border>
    <border diagonalUp="1">
      <left>
        <color indexed="63"/>
      </left>
      <right>
        <color indexed="63"/>
      </right>
      <top style="thin"/>
      <bottom/>
      <diagonal style="hair"/>
    </border>
    <border diagonalUp="1">
      <left>
        <color indexed="63"/>
      </left>
      <right>
        <color indexed="63"/>
      </right>
      <top/>
      <bottom/>
      <diagonal style="hair"/>
    </border>
    <border diagonalUp="1">
      <left>
        <color indexed="63"/>
      </left>
      <right>
        <color indexed="63"/>
      </right>
      <top style="double"/>
      <bottom/>
      <diagonal style="hair"/>
    </border>
    <border>
      <left/>
      <right/>
      <top style="thin"/>
      <bottom style="double"/>
    </border>
    <border diagonalUp="1">
      <left>
        <color indexed="63"/>
      </left>
      <right>
        <color indexed="63"/>
      </right>
      <top/>
      <bottom style="thin"/>
      <diagonal style="hair"/>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right style="thick"/>
      <top style="thin"/>
      <bottom style="thin"/>
    </border>
    <border>
      <left>
        <color indexed="63"/>
      </left>
      <right>
        <color indexed="63"/>
      </right>
      <top/>
      <bottom style="double"/>
    </border>
    <border diagonalUp="1">
      <left style="thin"/>
      <right style="thick"/>
      <top style="thin"/>
      <bottom style="double"/>
      <diagonal style="thin"/>
    </border>
    <border diagonalUp="1">
      <left style="thin"/>
      <right style="thick"/>
      <top style="thin"/>
      <bottom style="thin"/>
      <diagonal style="thin"/>
    </border>
    <border diagonalUp="1">
      <left style="thick"/>
      <right style="thin"/>
      <top style="thin"/>
      <bottom style="thin"/>
      <diagonal style="thin"/>
    </border>
    <border diagonalUp="1">
      <left style="thin"/>
      <right style="thin"/>
      <top style="thin"/>
      <bottom style="thin"/>
      <diagonal style="thin"/>
    </border>
    <border diagonalUp="1">
      <left/>
      <right style="thin"/>
      <top style="thin"/>
      <bottom style="thin"/>
      <diagonal style="thin"/>
    </border>
    <border diagonalUp="1">
      <left style="thick"/>
      <right style="thin"/>
      <top style="thin"/>
      <bottom style="double"/>
      <diagonal style="thin"/>
    </border>
    <border diagonalUp="1">
      <left style="thin"/>
      <right style="thin"/>
      <top style="thin"/>
      <bottom style="double"/>
      <diagonal style="thin"/>
    </border>
    <border diagonalUp="1">
      <left/>
      <right style="thin"/>
      <top/>
      <bottom style="double"/>
      <diagonal style="thin"/>
    </border>
    <border diagonalUp="1">
      <left style="thick"/>
      <right style="thin"/>
      <top/>
      <bottom style="thin"/>
      <diagonal style="thin"/>
    </border>
    <border diagonalUp="1">
      <left style="thin"/>
      <right style="thin"/>
      <top/>
      <bottom style="thin"/>
      <diagonal style="thin"/>
    </border>
    <border diagonalUp="1">
      <left style="thin"/>
      <right style="thick"/>
      <top/>
      <bottom style="thin"/>
      <diagonal style="thin"/>
    </border>
    <border diagonalUp="1">
      <left/>
      <right style="thin"/>
      <top/>
      <bottom style="thin"/>
      <diagonal style="thin"/>
    </border>
    <border diagonalUp="1">
      <left style="thick"/>
      <right style="thin"/>
      <top style="double"/>
      <bottom/>
      <diagonal style="thin"/>
    </border>
    <border diagonalUp="1">
      <left style="thin"/>
      <right style="thin"/>
      <top style="double"/>
      <bottom/>
      <diagonal style="thin"/>
    </border>
    <border diagonalUp="1">
      <left style="thin"/>
      <right style="thick"/>
      <top style="double"/>
      <bottom/>
      <diagonal style="thin"/>
    </border>
    <border diagonalUp="1">
      <left/>
      <right style="thin"/>
      <top style="double"/>
      <bottom style="thin"/>
      <diagonal style="thin"/>
    </border>
    <border diagonalUp="1">
      <left style="thick"/>
      <right style="thin"/>
      <top/>
      <bottom style="double"/>
      <diagonal style="thin"/>
    </border>
    <border diagonalUp="1">
      <left style="thin"/>
      <right style="thin"/>
      <top/>
      <bottom style="double"/>
      <diagonal style="thin"/>
    </border>
    <border diagonalUp="1">
      <left style="thin"/>
      <right style="thick"/>
      <top/>
      <bottom style="double"/>
      <diagonal style="thin"/>
    </border>
    <border diagonalUp="1">
      <left style="thick"/>
      <right style="thin"/>
      <top/>
      <bottom/>
      <diagonal style="thin"/>
    </border>
    <border diagonalUp="1">
      <left style="thin"/>
      <right style="thin"/>
      <top/>
      <bottom/>
      <diagonal style="thin"/>
    </border>
    <border diagonalUp="1">
      <left style="thin"/>
      <right style="thick"/>
      <top/>
      <bottom/>
      <diagonal style="thin"/>
    </border>
    <border diagonalUp="1">
      <left/>
      <right style="thin"/>
      <top/>
      <bottom/>
      <diagonal style="thin"/>
    </border>
    <border diagonalUp="1">
      <left style="thick"/>
      <right style="thin"/>
      <top style="thin"/>
      <bottom/>
      <diagonal style="thin"/>
    </border>
    <border diagonalUp="1">
      <left style="thin"/>
      <right style="thin"/>
      <top style="thin"/>
      <bottom/>
      <diagonal style="thin"/>
    </border>
    <border diagonalUp="1">
      <left style="thin"/>
      <right style="thick"/>
      <top style="thin"/>
      <bottom/>
      <diagonal style="thin"/>
    </border>
    <border diagonalUp="1">
      <left/>
      <right style="thin"/>
      <top style="thin"/>
      <bottom/>
      <diagonal style="thin"/>
    </border>
    <border diagonalUp="1">
      <left>
        <color indexed="63"/>
      </left>
      <right style="thin"/>
      <top style="thin"/>
      <bottom style="double"/>
      <diagonal style="thin"/>
    </border>
    <border diagonalUp="1">
      <left style="thick"/>
      <right style="thin"/>
      <top style="thin"/>
      <bottom style="thick"/>
      <diagonal style="thin"/>
    </border>
    <border diagonalUp="1">
      <left style="thin"/>
      <right style="thin"/>
      <top style="thin"/>
      <bottom style="thick"/>
      <diagonal style="thin"/>
    </border>
    <border diagonalUp="1">
      <left style="thin"/>
      <right style="thick"/>
      <top style="thin"/>
      <bottom style="thick"/>
      <diagonal style="thin"/>
    </border>
    <border diagonalUp="1">
      <left style="thin"/>
      <right style="thin"/>
      <top style="double"/>
      <bottom style="thin"/>
      <diagonal style="thin"/>
    </border>
    <border diagonalUp="1">
      <left style="thin"/>
      <right style="thick"/>
      <top style="double"/>
      <bottom style="thin"/>
      <diagonal style="thin"/>
    </border>
    <border diagonalUp="1">
      <left style="thick"/>
      <right style="thin"/>
      <top style="double"/>
      <bottom style="thin"/>
      <diagonal style="thin"/>
    </border>
    <border diagonalUp="1">
      <left style="thin"/>
      <right/>
      <top style="thin"/>
      <bottom/>
      <diagonal style="thin"/>
    </border>
    <border diagonalUp="1">
      <left style="thin"/>
      <right/>
      <top style="thin"/>
      <bottom style="thin"/>
      <diagonal style="thin"/>
    </border>
    <border diagonalUp="1">
      <left style="thin"/>
      <right>
        <color indexed="63"/>
      </right>
      <top>
        <color indexed="63"/>
      </top>
      <bottom>
        <color indexed="63"/>
      </bottom>
      <diagonal style="thin"/>
    </border>
    <border diagonalUp="1">
      <left style="thin"/>
      <right>
        <color indexed="63"/>
      </right>
      <top style="double"/>
      <bottom style="thin"/>
      <diagonal style="thin"/>
    </border>
    <border diagonalUp="1">
      <left style="thin"/>
      <right/>
      <top style="thin"/>
      <bottom style="double"/>
      <diagonal style="thin"/>
    </border>
    <border diagonalUp="1">
      <left style="thick"/>
      <right style="thick"/>
      <top style="thin"/>
      <bottom style="thin"/>
      <diagonal style="thin"/>
    </border>
    <border diagonalUp="1">
      <left style="thick"/>
      <right style="thick"/>
      <top style="thin"/>
      <bottom style="double"/>
      <diagonal style="thin"/>
    </border>
    <border diagonalUp="1">
      <left style="thick"/>
      <right style="thick"/>
      <top/>
      <bottom style="thin"/>
      <diagonal style="thin"/>
    </border>
    <border diagonalUp="1">
      <left style="thick"/>
      <right style="thick"/>
      <top style="double"/>
      <bottom/>
      <diagonal style="thin"/>
    </border>
    <border diagonalUp="1">
      <left style="thick"/>
      <right style="thick"/>
      <top/>
      <bottom style="double"/>
      <diagonal style="thin"/>
    </border>
    <border diagonalUp="1">
      <left style="thick"/>
      <right style="thick"/>
      <top>
        <color indexed="63"/>
      </top>
      <bottom>
        <color indexed="63"/>
      </bottom>
      <diagonal style="thin"/>
    </border>
    <border diagonalUp="1">
      <left style="thick"/>
      <right style="thick"/>
      <top style="thin"/>
      <bottom/>
      <diagonal style="thin"/>
    </border>
    <border diagonalUp="1">
      <left style="double"/>
      <right>
        <color indexed="63"/>
      </right>
      <top style="thin"/>
      <bottom style="thin"/>
      <diagonal style="hair"/>
    </border>
    <border>
      <left style="double"/>
      <right>
        <color indexed="63"/>
      </right>
      <top style="thin"/>
      <bottom style="double"/>
    </border>
    <border diagonalUp="1">
      <left style="double"/>
      <right>
        <color indexed="63"/>
      </right>
      <top/>
      <bottom style="thin"/>
      <diagonal style="hair"/>
    </border>
    <border>
      <left style="double"/>
      <right>
        <color indexed="63"/>
      </right>
      <top style="thin"/>
      <bottom style="thin"/>
    </border>
    <border diagonalUp="1">
      <left style="double"/>
      <right>
        <color indexed="63"/>
      </right>
      <top style="double"/>
      <bottom/>
      <diagonal style="hair"/>
    </border>
    <border>
      <left style="double"/>
      <right>
        <color indexed="63"/>
      </right>
      <top/>
      <bottom style="double"/>
    </border>
    <border>
      <left style="double"/>
      <right>
        <color indexed="63"/>
      </right>
      <top/>
      <bottom/>
    </border>
    <border diagonalUp="1">
      <left style="double"/>
      <right>
        <color indexed="63"/>
      </right>
      <top style="thin"/>
      <bottom/>
      <diagonal style="hair"/>
    </border>
    <border diagonalUp="1">
      <left style="double"/>
      <right>
        <color indexed="63"/>
      </right>
      <top/>
      <bottom/>
      <diagonal style="hair"/>
    </border>
    <border>
      <left style="double"/>
      <right>
        <color indexed="63"/>
      </right>
      <top style="thin"/>
      <bottom>
        <color indexed="63"/>
      </bottom>
    </border>
    <border diagonalUp="1">
      <left style="double"/>
      <right>
        <color indexed="63"/>
      </right>
      <top style="double"/>
      <bottom style="thin"/>
      <diagonal style="hair"/>
    </border>
    <border>
      <left style="double"/>
      <right>
        <color indexed="63"/>
      </right>
      <top>
        <color indexed="63"/>
      </top>
      <bottom style="thin"/>
    </border>
    <border diagonalUp="1">
      <left/>
      <right style="thin"/>
      <top style="thin"/>
      <bottom>
        <color indexed="63"/>
      </bottom>
      <diagonal style="hair"/>
    </border>
    <border diagonalUp="1">
      <left style="double"/>
      <right style="thick"/>
      <top style="thin"/>
      <bottom style="thin"/>
      <diagonal style="thin"/>
    </border>
    <border diagonalUp="1">
      <left style="double"/>
      <right style="thick"/>
      <top style="double"/>
      <bottom style="thin"/>
      <diagonal style="thin"/>
    </border>
    <border diagonalUp="1">
      <left style="thick"/>
      <right style="thick"/>
      <top style="double"/>
      <bottom style="thin"/>
      <diagonal style="thin"/>
    </border>
    <border diagonalUp="1">
      <left style="thin"/>
      <right/>
      <top style="double"/>
      <bottom/>
      <diagonal style="thin"/>
    </border>
    <border>
      <left style="medium"/>
      <right style="medium"/>
      <top/>
      <bottom style="thin"/>
    </border>
    <border>
      <left style="thin"/>
      <right style="medium"/>
      <top style="medium"/>
      <bottom>
        <color indexed="63"/>
      </bottom>
    </border>
    <border>
      <left style="thin"/>
      <right/>
      <top style="thick"/>
      <bottom style="thin"/>
    </border>
    <border diagonalUp="1">
      <left style="thick"/>
      <right style="thick"/>
      <top style="medium"/>
      <bottom style="thin"/>
      <diagonal style="thin"/>
    </border>
    <border diagonalUp="1">
      <left style="thick"/>
      <right style="thin"/>
      <top style="thick"/>
      <bottom style="thin"/>
      <diagonal style="thin"/>
    </border>
    <border diagonalUp="1">
      <left style="thin"/>
      <right style="thin"/>
      <top style="thick"/>
      <bottom style="thin"/>
      <diagonal style="thin"/>
    </border>
    <border diagonalUp="1">
      <left style="thick"/>
      <right style="thin"/>
      <top style="medium"/>
      <bottom style="thin"/>
      <diagonal style="thin"/>
    </border>
    <border diagonalUp="1">
      <left style="thin"/>
      <right style="thin"/>
      <top style="medium"/>
      <bottom style="thin"/>
      <diagonal style="thin"/>
    </border>
    <border diagonalUp="1">
      <left style="thin"/>
      <right style="thin"/>
      <top style="thin"/>
      <bottom style="medium"/>
      <diagonal style="thin"/>
    </border>
    <border>
      <left style="thick"/>
      <right style="thin"/>
      <top>
        <color indexed="63"/>
      </top>
      <bottom style="thick"/>
    </border>
    <border>
      <left style="thin"/>
      <right style="thin"/>
      <top>
        <color indexed="63"/>
      </top>
      <bottom style="thick"/>
    </border>
    <border>
      <left style="thin"/>
      <right style="thick"/>
      <top/>
      <bottom style="thick"/>
    </border>
    <border>
      <left style="thin"/>
      <right style="thick"/>
      <top style="medium"/>
      <bottom/>
    </border>
    <border>
      <left style="thin"/>
      <right style="thick"/>
      <top style="medium"/>
      <bottom style="thick"/>
    </border>
    <border>
      <left style="thick"/>
      <right style="thick"/>
      <top style="thin"/>
      <bottom style="thin"/>
    </border>
    <border>
      <left style="medium"/>
      <right style="thick"/>
      <top style="medium"/>
      <bottom style="thin"/>
    </border>
    <border>
      <left style="medium"/>
      <right style="thick"/>
      <top style="thin"/>
      <bottom style="thin"/>
    </border>
    <border>
      <left style="thick"/>
      <right style="thick"/>
      <top style="thin"/>
      <bottom/>
    </border>
    <border>
      <left style="medium"/>
      <right style="thick"/>
      <top style="thin"/>
      <bottom/>
    </border>
    <border>
      <left style="medium"/>
      <right style="thick"/>
      <top/>
      <bottom style="thin"/>
    </border>
    <border>
      <left style="medium"/>
      <right style="thick"/>
      <top>
        <color indexed="63"/>
      </top>
      <bottom>
        <color indexed="63"/>
      </bottom>
    </border>
    <border diagonalUp="1">
      <left style="medium"/>
      <right style="thick"/>
      <top style="thin"/>
      <bottom style="thin"/>
      <diagonal style="thin"/>
    </border>
    <border diagonalUp="1">
      <left style="medium"/>
      <right style="thick"/>
      <top style="thin"/>
      <bottom style="medium"/>
      <diagonal style="thin"/>
    </border>
    <border diagonalUp="1">
      <left style="thick"/>
      <right style="thick"/>
      <top style="thin"/>
      <bottom style="thin"/>
      <diagonal style="hair"/>
    </border>
    <border diagonalUp="1">
      <left style="thick"/>
      <right style="thick"/>
      <top style="medium"/>
      <bottom style="thin"/>
      <diagonal style="hair"/>
    </border>
    <border diagonalUp="1">
      <left style="thick"/>
      <right style="thick"/>
      <top/>
      <bottom style="thin"/>
      <diagonal style="hair"/>
    </border>
    <border diagonalUp="1">
      <left style="thin"/>
      <right style="thick"/>
      <top style="thick"/>
      <bottom style="thin"/>
      <diagonal style="thin"/>
    </border>
    <border diagonalUp="1">
      <left style="thin"/>
      <right style="thick"/>
      <top style="medium"/>
      <bottom style="thin"/>
      <diagonal style="thin"/>
    </border>
    <border diagonalUp="1">
      <left style="medium"/>
      <right style="thick"/>
      <top style="thin"/>
      <bottom/>
      <diagonal style="thin"/>
    </border>
    <border diagonalUp="1">
      <left style="medium"/>
      <right style="thick"/>
      <top style="medium"/>
      <bottom style="thin"/>
      <diagonal style="thin"/>
    </border>
    <border diagonalUp="1">
      <left style="medium"/>
      <right style="thick"/>
      <top/>
      <bottom style="thin"/>
      <diagonal style="thin"/>
    </border>
    <border diagonalUp="1">
      <left style="medium"/>
      <right style="thick"/>
      <top>
        <color indexed="63"/>
      </top>
      <bottom>
        <color indexed="63"/>
      </bottom>
      <diagonal style="thin"/>
    </border>
    <border diagonalUp="1">
      <left style="thick"/>
      <right style="thick"/>
      <top style="thin"/>
      <bottom style="medium"/>
      <diagonal style="thin"/>
    </border>
    <border diagonalUp="1">
      <left style="thick"/>
      <right style="thin"/>
      <top style="thin"/>
      <bottom style="medium"/>
      <diagonal style="thin"/>
    </border>
    <border diagonalUp="1">
      <left>
        <color indexed="63"/>
      </left>
      <right style="thick"/>
      <top style="thin"/>
      <bottom style="thin"/>
      <diagonal style="thin"/>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top style="hair"/>
      <bottom style="thin"/>
    </border>
    <border>
      <left/>
      <right/>
      <top style="hair"/>
      <bottom style="thin"/>
    </border>
    <border>
      <left style="hair"/>
      <right/>
      <top style="hair"/>
      <bottom style="hair"/>
    </border>
    <border>
      <left/>
      <right/>
      <top style="hair"/>
      <bottom/>
    </border>
    <border>
      <left/>
      <right style="hair"/>
      <top/>
      <bottom/>
    </border>
    <border>
      <left style="hair"/>
      <right/>
      <top style="hair"/>
      <bottom/>
    </border>
    <border>
      <left style="thin"/>
      <right style="double"/>
      <top style="thin"/>
      <bottom style="thin"/>
    </border>
    <border diagonalUp="1">
      <left style="thin"/>
      <right/>
      <top/>
      <bottom style="thin"/>
      <diagonal style="thin"/>
    </border>
    <border>
      <left/>
      <right style="medium"/>
      <top style="medium"/>
      <bottom style="thin"/>
    </border>
    <border>
      <left style="thin"/>
      <right/>
      <top style="medium"/>
      <bottom/>
    </border>
    <border>
      <left style="thin"/>
      <right style="thin"/>
      <top>
        <color indexed="63"/>
      </top>
      <bottom style="medium"/>
    </border>
    <border diagonalUp="1">
      <left style="double"/>
      <right style="thick"/>
      <top/>
      <bottom style="medium"/>
      <diagonal style="hair"/>
    </border>
    <border>
      <left/>
      <right style="thin"/>
      <top style="medium"/>
      <bottom/>
    </border>
    <border>
      <left style="medium"/>
      <right/>
      <top style="thin"/>
      <bottom style="medium"/>
    </border>
    <border>
      <left style="thin"/>
      <right style="thin"/>
      <top style="hair"/>
      <bottom style="thin"/>
    </border>
    <border>
      <left style="thin"/>
      <right style="thin"/>
      <top style="hair"/>
      <bottom/>
    </border>
    <border>
      <left style="thin"/>
      <right/>
      <top style="hair"/>
      <bottom/>
    </border>
    <border>
      <left style="thick"/>
      <right/>
      <top style="hair"/>
      <bottom style="hair"/>
    </border>
    <border>
      <left style="thin"/>
      <right style="thin"/>
      <top style="hair"/>
      <bottom style="hair"/>
    </border>
    <border>
      <left/>
      <right style="thin"/>
      <top style="hair"/>
      <bottom style="hair"/>
    </border>
    <border>
      <left style="thin"/>
      <right style="thick"/>
      <top style="hair"/>
      <bottom style="hair"/>
    </border>
    <border>
      <left style="thick"/>
      <right/>
      <top style="hair"/>
      <bottom/>
    </border>
    <border>
      <left/>
      <right style="thin"/>
      <top style="hair"/>
      <bottom/>
    </border>
    <border>
      <left style="thin"/>
      <right style="thick"/>
      <top style="hair"/>
      <bottom/>
    </border>
    <border>
      <left style="thick"/>
      <right/>
      <top style="hair"/>
      <bottom style="thick"/>
    </border>
    <border>
      <left style="thin"/>
      <right style="thin"/>
      <top style="hair"/>
      <bottom style="thick"/>
    </border>
    <border>
      <left/>
      <right style="thin"/>
      <top style="hair"/>
      <bottom style="thick"/>
    </border>
    <border>
      <left style="thin"/>
      <right style="thick"/>
      <top style="hair"/>
      <bottom style="thick"/>
    </border>
    <border diagonalUp="1">
      <left style="thin"/>
      <right style="thick"/>
      <top style="thin"/>
      <bottom style="medium"/>
      <diagonal style="thin"/>
    </border>
    <border diagonalUp="1">
      <left style="thick"/>
      <right style="thin"/>
      <top style="medium"/>
      <bottom style="thin"/>
      <diagonal style="hair"/>
    </border>
    <border diagonalUp="1">
      <left style="thick"/>
      <right style="thin"/>
      <top style="thin"/>
      <bottom style="thin"/>
      <diagonal style="hair"/>
    </border>
    <border diagonalUp="1">
      <left style="thick"/>
      <right style="thin"/>
      <top/>
      <bottom style="thin"/>
      <diagonal style="hair"/>
    </border>
    <border>
      <left style="thick"/>
      <right/>
      <top style="thin"/>
      <bottom style="hair"/>
    </border>
    <border>
      <left style="thin"/>
      <right style="thin"/>
      <top style="thin"/>
      <bottom style="hair"/>
    </border>
    <border>
      <left/>
      <right style="thin"/>
      <top style="thin"/>
      <bottom style="hair"/>
    </border>
    <border>
      <left style="thin"/>
      <right style="thick"/>
      <top style="thin"/>
      <bottom style="hair"/>
    </border>
    <border>
      <left style="thick"/>
      <right/>
      <top style="hair"/>
      <bottom style="thin"/>
    </border>
    <border>
      <left/>
      <right style="thin"/>
      <top style="hair"/>
      <bottom style="thin"/>
    </border>
    <border>
      <left style="thin"/>
      <right style="thick"/>
      <top style="hair"/>
      <bottom style="thin"/>
    </border>
    <border>
      <left/>
      <right style="thin"/>
      <top style="thick"/>
      <bottom style="thin"/>
    </border>
    <border>
      <left style="thin"/>
      <right style="medium"/>
      <top>
        <color indexed="63"/>
      </top>
      <bottom>
        <color indexed="63"/>
      </bottom>
    </border>
    <border>
      <left style="thin"/>
      <right style="medium"/>
      <top/>
      <bottom style="thin"/>
    </border>
    <border>
      <left style="medium"/>
      <right style="medium"/>
      <top style="medium"/>
      <bottom/>
    </border>
    <border>
      <left style="medium"/>
      <right style="medium"/>
      <top/>
      <bottom style="medium"/>
    </border>
    <border>
      <left style="medium"/>
      <right style="medium"/>
      <top style="thin"/>
      <bottom/>
    </border>
    <border>
      <left style="medium"/>
      <right style="thin"/>
      <top/>
      <bottom/>
    </border>
    <border>
      <left style="thick"/>
      <right style="thick"/>
      <top/>
      <bottom/>
    </border>
    <border>
      <left style="thick"/>
      <right style="thick"/>
      <top/>
      <bottom style="thin"/>
    </border>
    <border diagonalUp="1">
      <left style="thin"/>
      <right style="medium"/>
      <top style="thin"/>
      <bottom/>
      <diagonal style="thin"/>
    </border>
    <border diagonalUp="1">
      <left style="thin"/>
      <right style="medium"/>
      <top/>
      <bottom/>
      <diagonal style="thin"/>
    </border>
    <border>
      <left/>
      <right style="thin"/>
      <top style="double"/>
      <bottom/>
    </border>
    <border>
      <left/>
      <right style="double"/>
      <top style="thin"/>
      <bottom/>
    </border>
    <border>
      <left>
        <color indexed="63"/>
      </left>
      <right style="double"/>
      <top>
        <color indexed="63"/>
      </top>
      <bottom style="thin"/>
    </border>
    <border>
      <left style="thin"/>
      <right/>
      <top style="double"/>
      <bottom style="medium"/>
    </border>
    <border>
      <left/>
      <right/>
      <top style="double"/>
      <bottom style="medium"/>
    </border>
    <border>
      <left/>
      <right style="thin"/>
      <top style="double"/>
      <bottom style="medium"/>
    </border>
    <border>
      <left/>
      <right style="double"/>
      <top style="thin"/>
      <bottom style="thin"/>
    </border>
    <border>
      <left style="double"/>
      <right style="thick"/>
      <top/>
      <bottom/>
    </border>
    <border>
      <left style="double"/>
      <right style="thick"/>
      <top/>
      <bottom style="thin"/>
    </border>
    <border>
      <left/>
      <right style="thin"/>
      <top style="double"/>
      <bottom style="thin"/>
    </border>
    <border diagonalUp="1">
      <left style="thin"/>
      <right style="thin"/>
      <top style="thin"/>
      <bottom/>
      <diagonal style="hair"/>
    </border>
    <border diagonalUp="1">
      <left style="thin"/>
      <right style="thin"/>
      <top/>
      <bottom style="thin"/>
      <diagonal style="hair"/>
    </border>
    <border diagonalUp="1">
      <left style="thin"/>
      <right style="thin"/>
      <top/>
      <bottom/>
      <diagonal style="hair"/>
    </border>
    <border>
      <left style="medium"/>
      <right style="thin"/>
      <top/>
      <bottom style="medium"/>
    </border>
    <border>
      <left style="medium"/>
      <right/>
      <top style="thin"/>
      <bottom style="thin"/>
    </border>
    <border>
      <left>
        <color indexed="63"/>
      </left>
      <right style="medium"/>
      <top style="thin"/>
      <bottom style="medium"/>
    </border>
    <border>
      <left style="double"/>
      <right style="thick"/>
      <top style="medium"/>
      <bottom/>
    </border>
    <border>
      <left style="thin"/>
      <right style="medium"/>
      <top style="medium"/>
      <bottom style="medium"/>
    </border>
    <border>
      <left/>
      <right style="medium"/>
      <top style="thin"/>
      <bottom style="thin"/>
    </border>
    <border>
      <left style="medium"/>
      <right style="medium"/>
      <top style="medium"/>
      <bottom style="thin"/>
    </border>
    <border>
      <left style="medium"/>
      <right style="medium"/>
      <top style="thin"/>
      <bottom style="thin"/>
    </border>
    <border>
      <left style="medium"/>
      <right/>
      <top style="medium"/>
      <bottom style="thin"/>
    </border>
    <border diagonalUp="1">
      <left style="medium"/>
      <right style="medium"/>
      <top style="medium"/>
      <bottom/>
      <diagonal style="thin"/>
    </border>
    <border diagonalUp="1">
      <left style="medium"/>
      <right style="medium"/>
      <top/>
      <bottom/>
      <diagonal style="thin"/>
    </border>
    <border diagonalUp="1">
      <left style="medium"/>
      <right style="medium"/>
      <top/>
      <bottom style="medium"/>
      <diagonal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9" fillId="0" borderId="0">
      <alignment/>
      <protection/>
    </xf>
    <xf numFmtId="0" fontId="2"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88" fillId="32" borderId="0" applyNumberFormat="0" applyBorder="0" applyAlignment="0" applyProtection="0"/>
  </cellStyleXfs>
  <cellXfs count="2780">
    <xf numFmtId="0" fontId="0" fillId="0" borderId="0" xfId="0" applyAlignment="1">
      <alignment vertical="center"/>
    </xf>
    <xf numFmtId="0" fontId="0" fillId="0" borderId="0" xfId="65" applyFont="1">
      <alignment vertical="center"/>
      <protection/>
    </xf>
    <xf numFmtId="0" fontId="4" fillId="0" borderId="0" xfId="65" applyFont="1">
      <alignment vertical="center"/>
      <protection/>
    </xf>
    <xf numFmtId="0" fontId="28" fillId="33" borderId="10" xfId="65" applyFont="1" applyFill="1" applyBorder="1" applyAlignment="1">
      <alignment horizontal="center" vertical="center"/>
      <protection/>
    </xf>
    <xf numFmtId="0" fontId="28" fillId="0" borderId="10" xfId="65" applyFont="1" applyBorder="1" applyAlignment="1">
      <alignment horizontal="distributed" vertical="top" wrapText="1"/>
      <protection/>
    </xf>
    <xf numFmtId="0" fontId="28" fillId="0" borderId="10" xfId="65" applyFont="1" applyBorder="1" applyAlignment="1">
      <alignment horizontal="distributed" vertical="center" wrapText="1"/>
      <protection/>
    </xf>
    <xf numFmtId="0" fontId="28" fillId="0" borderId="11" xfId="65" applyFont="1" applyBorder="1">
      <alignment vertical="center"/>
      <protection/>
    </xf>
    <xf numFmtId="0" fontId="11" fillId="0" borderId="0" xfId="0" applyFont="1" applyAlignment="1">
      <alignment vertical="center"/>
    </xf>
    <xf numFmtId="0" fontId="11" fillId="0" borderId="0" xfId="0" applyFont="1" applyBorder="1" applyAlignment="1">
      <alignment vertical="center"/>
    </xf>
    <xf numFmtId="0" fontId="29" fillId="0" borderId="0"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vertical="center"/>
    </xf>
    <xf numFmtId="0" fontId="12" fillId="0" borderId="0" xfId="0" applyFont="1" applyFill="1" applyBorder="1" applyAlignment="1">
      <alignment vertical="center"/>
    </xf>
    <xf numFmtId="0" fontId="12" fillId="0" borderId="0" xfId="0" applyFont="1" applyAlignment="1">
      <alignment vertical="center"/>
    </xf>
    <xf numFmtId="0" fontId="28" fillId="33" borderId="11" xfId="0" applyFont="1" applyFill="1" applyBorder="1" applyAlignment="1">
      <alignment horizontal="center" vertical="center"/>
    </xf>
    <xf numFmtId="0" fontId="28" fillId="33" borderId="12"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14" xfId="0" applyFont="1" applyFill="1" applyBorder="1" applyAlignment="1">
      <alignment horizontal="center" vertical="center"/>
    </xf>
    <xf numFmtId="0" fontId="28" fillId="33" borderId="15" xfId="0" applyFont="1" applyFill="1" applyBorder="1" applyAlignment="1">
      <alignment horizontal="center" vertical="center"/>
    </xf>
    <xf numFmtId="0" fontId="28" fillId="33" borderId="16" xfId="0" applyFont="1" applyFill="1" applyBorder="1" applyAlignment="1">
      <alignment horizontal="center" vertical="center" shrinkToFit="1"/>
    </xf>
    <xf numFmtId="0" fontId="28" fillId="33" borderId="17" xfId="0" applyFont="1" applyFill="1" applyBorder="1" applyAlignment="1">
      <alignment horizontal="center" vertical="center" shrinkToFit="1"/>
    </xf>
    <xf numFmtId="0" fontId="28" fillId="33" borderId="18" xfId="0" applyFont="1" applyFill="1" applyBorder="1" applyAlignment="1">
      <alignment horizontal="center" vertical="center" shrinkToFit="1"/>
    </xf>
    <xf numFmtId="0" fontId="28" fillId="33" borderId="19" xfId="0" applyFont="1" applyFill="1" applyBorder="1" applyAlignment="1">
      <alignment horizontal="center" vertical="center"/>
    </xf>
    <xf numFmtId="0" fontId="28" fillId="33" borderId="20" xfId="0" applyFont="1" applyFill="1" applyBorder="1" applyAlignment="1">
      <alignment horizontal="center" vertical="center"/>
    </xf>
    <xf numFmtId="0" fontId="28" fillId="33" borderId="20" xfId="0" applyFont="1" applyFill="1" applyBorder="1" applyAlignment="1">
      <alignment horizontal="center" vertical="center" shrinkToFit="1"/>
    </xf>
    <xf numFmtId="0" fontId="28" fillId="33" borderId="21" xfId="0" applyFont="1" applyFill="1" applyBorder="1" applyAlignment="1">
      <alignment vertical="center"/>
    </xf>
    <xf numFmtId="0" fontId="28" fillId="33" borderId="19" xfId="0" applyFont="1" applyFill="1" applyBorder="1" applyAlignment="1">
      <alignment horizontal="center" vertical="center" shrinkToFit="1"/>
    </xf>
    <xf numFmtId="0" fontId="28" fillId="0" borderId="22" xfId="0" applyFont="1" applyFill="1" applyBorder="1" applyAlignment="1">
      <alignment vertical="center"/>
    </xf>
    <xf numFmtId="0" fontId="28" fillId="0" borderId="23" xfId="0" applyFont="1" applyFill="1" applyBorder="1" applyAlignment="1">
      <alignment vertical="center"/>
    </xf>
    <xf numFmtId="0" fontId="28" fillId="0" borderId="16" xfId="0" applyFont="1" applyBorder="1" applyAlignment="1">
      <alignment vertical="center"/>
    </xf>
    <xf numFmtId="0" fontId="28" fillId="0" borderId="10" xfId="0" applyFont="1" applyBorder="1" applyAlignment="1">
      <alignment horizontal="right" vertical="center"/>
    </xf>
    <xf numFmtId="0" fontId="28" fillId="0" borderId="24" xfId="0" applyFont="1" applyBorder="1" applyAlignment="1">
      <alignment horizontal="right" vertical="center"/>
    </xf>
    <xf numFmtId="0" fontId="28" fillId="0" borderId="25" xfId="0" applyFont="1" applyBorder="1" applyAlignment="1">
      <alignment vertical="center"/>
    </xf>
    <xf numFmtId="0" fontId="28" fillId="0" borderId="10" xfId="0" applyFont="1" applyBorder="1" applyAlignment="1">
      <alignment vertical="center"/>
    </xf>
    <xf numFmtId="0" fontId="28" fillId="0" borderId="24" xfId="0"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0" fontId="28" fillId="0" borderId="29" xfId="0" applyFont="1" applyFill="1" applyBorder="1" applyAlignment="1">
      <alignment vertical="center"/>
    </xf>
    <xf numFmtId="0" fontId="28" fillId="0" borderId="30" xfId="0" applyFont="1" applyFill="1" applyBorder="1" applyAlignment="1">
      <alignment vertical="center"/>
    </xf>
    <xf numFmtId="0" fontId="12" fillId="34" borderId="31" xfId="0" applyFont="1" applyFill="1" applyBorder="1" applyAlignment="1">
      <alignment vertical="center"/>
    </xf>
    <xf numFmtId="0" fontId="28" fillId="34" borderId="32" xfId="0" applyFont="1" applyFill="1" applyBorder="1" applyAlignment="1">
      <alignment horizontal="right" vertical="center"/>
    </xf>
    <xf numFmtId="0" fontId="28" fillId="34" borderId="31" xfId="0" applyFont="1" applyFill="1" applyBorder="1" applyAlignment="1">
      <alignment horizontal="center" vertical="center"/>
    </xf>
    <xf numFmtId="0" fontId="28" fillId="34" borderId="31" xfId="0" applyFont="1" applyFill="1" applyBorder="1" applyAlignment="1">
      <alignment horizontal="right" vertical="center"/>
    </xf>
    <xf numFmtId="0" fontId="28" fillId="34" borderId="33" xfId="0" applyFont="1" applyFill="1" applyBorder="1" applyAlignment="1">
      <alignment vertical="center"/>
    </xf>
    <xf numFmtId="0" fontId="28" fillId="34" borderId="32" xfId="0" applyFont="1" applyFill="1" applyBorder="1" applyAlignment="1">
      <alignment vertical="center"/>
    </xf>
    <xf numFmtId="0" fontId="28" fillId="34" borderId="31" xfId="0" applyFont="1" applyFill="1" applyBorder="1" applyAlignment="1">
      <alignment vertical="center"/>
    </xf>
    <xf numFmtId="0" fontId="28" fillId="34" borderId="34" xfId="0" applyFont="1" applyFill="1" applyBorder="1" applyAlignment="1">
      <alignment vertical="center"/>
    </xf>
    <xf numFmtId="0" fontId="28" fillId="34" borderId="30" xfId="0" applyFont="1" applyFill="1" applyBorder="1" applyAlignment="1">
      <alignment vertical="center"/>
    </xf>
    <xf numFmtId="0" fontId="28" fillId="0" borderId="19" xfId="0" applyFont="1" applyBorder="1" applyAlignment="1">
      <alignment horizontal="right" vertical="center"/>
    </xf>
    <xf numFmtId="0" fontId="28" fillId="0" borderId="20" xfId="0" applyFont="1" applyBorder="1" applyAlignment="1">
      <alignment horizontal="center" vertical="center"/>
    </xf>
    <xf numFmtId="0" fontId="28" fillId="0" borderId="20" xfId="0" applyFont="1" applyBorder="1" applyAlignment="1">
      <alignment horizontal="right" vertical="center"/>
    </xf>
    <xf numFmtId="0" fontId="28" fillId="0" borderId="21"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35" xfId="0" applyFont="1" applyBorder="1" applyAlignment="1">
      <alignment vertical="center"/>
    </xf>
    <xf numFmtId="0" fontId="28" fillId="0" borderId="36" xfId="0" applyFont="1" applyBorder="1" applyAlignment="1">
      <alignment vertical="center"/>
    </xf>
    <xf numFmtId="0" fontId="28" fillId="0" borderId="17" xfId="0" applyFont="1" applyFill="1" applyBorder="1" applyAlignment="1">
      <alignment vertical="center"/>
    </xf>
    <xf numFmtId="0" fontId="28" fillId="0" borderId="37" xfId="0" applyFont="1" applyFill="1" applyBorder="1" applyAlignment="1">
      <alignment vertical="center"/>
    </xf>
    <xf numFmtId="0" fontId="28" fillId="34" borderId="10" xfId="0" applyFont="1" applyFill="1" applyBorder="1" applyAlignment="1">
      <alignment horizontal="right" vertical="center"/>
    </xf>
    <xf numFmtId="0" fontId="28" fillId="34" borderId="24" xfId="0" applyFont="1" applyFill="1" applyBorder="1" applyAlignment="1">
      <alignment horizontal="center" vertical="center"/>
    </xf>
    <xf numFmtId="0" fontId="28" fillId="34" borderId="24" xfId="0" applyFont="1" applyFill="1" applyBorder="1" applyAlignment="1">
      <alignment horizontal="right" vertical="center"/>
    </xf>
    <xf numFmtId="0" fontId="28" fillId="34" borderId="25" xfId="0" applyFont="1" applyFill="1" applyBorder="1" applyAlignment="1">
      <alignment vertical="center"/>
    </xf>
    <xf numFmtId="0" fontId="28" fillId="34" borderId="10" xfId="0" applyFont="1" applyFill="1" applyBorder="1" applyAlignment="1">
      <alignment vertical="center"/>
    </xf>
    <xf numFmtId="0" fontId="28" fillId="34" borderId="24" xfId="0" applyFont="1" applyFill="1" applyBorder="1" applyAlignment="1">
      <alignment vertical="center"/>
    </xf>
    <xf numFmtId="0" fontId="28" fillId="34" borderId="26" xfId="0" applyFont="1" applyFill="1" applyBorder="1" applyAlignment="1">
      <alignment vertical="center"/>
    </xf>
    <xf numFmtId="0" fontId="28" fillId="34" borderId="38" xfId="0" applyFont="1" applyFill="1" applyBorder="1" applyAlignment="1">
      <alignment vertical="center"/>
    </xf>
    <xf numFmtId="0" fontId="28" fillId="0" borderId="39" xfId="0" applyFont="1" applyFill="1" applyBorder="1" applyAlignment="1">
      <alignment horizontal="right" vertical="center"/>
    </xf>
    <xf numFmtId="0" fontId="28" fillId="0" borderId="40" xfId="0" applyFont="1" applyFill="1" applyBorder="1" applyAlignment="1">
      <alignment horizontal="center" vertical="center"/>
    </xf>
    <xf numFmtId="0" fontId="28" fillId="0" borderId="41" xfId="0" applyFont="1" applyFill="1" applyBorder="1" applyAlignment="1">
      <alignment horizontal="right" vertical="center"/>
    </xf>
    <xf numFmtId="0" fontId="28" fillId="0" borderId="42" xfId="0" applyFont="1" applyFill="1" applyBorder="1" applyAlignment="1">
      <alignment vertical="center"/>
    </xf>
    <xf numFmtId="0" fontId="28" fillId="0" borderId="39" xfId="0" applyFont="1" applyFill="1" applyBorder="1" applyAlignment="1">
      <alignment vertical="center"/>
    </xf>
    <xf numFmtId="0" fontId="28" fillId="0" borderId="41" xfId="0" applyFont="1" applyFill="1" applyBorder="1" applyAlignment="1">
      <alignment vertical="center"/>
    </xf>
    <xf numFmtId="0" fontId="28" fillId="0" borderId="43" xfId="0" applyFont="1" applyFill="1" applyBorder="1" applyAlignment="1">
      <alignment vertical="center"/>
    </xf>
    <xf numFmtId="0" fontId="28" fillId="0" borderId="44" xfId="0" applyFont="1" applyFill="1" applyBorder="1" applyAlignment="1">
      <alignment vertical="center"/>
    </xf>
    <xf numFmtId="0" fontId="28" fillId="0" borderId="19" xfId="0" applyFont="1" applyFill="1" applyBorder="1" applyAlignment="1">
      <alignment horizontal="right" vertical="center"/>
    </xf>
    <xf numFmtId="0" fontId="28" fillId="0" borderId="19" xfId="0" applyFont="1" applyFill="1" applyBorder="1" applyAlignment="1">
      <alignment vertical="center"/>
    </xf>
    <xf numFmtId="0" fontId="28" fillId="0" borderId="20" xfId="0" applyFont="1" applyFill="1" applyBorder="1" applyAlignment="1">
      <alignment vertical="center"/>
    </xf>
    <xf numFmtId="0" fontId="28" fillId="0" borderId="21" xfId="0" applyFont="1" applyFill="1" applyBorder="1" applyAlignment="1">
      <alignment vertical="center"/>
    </xf>
    <xf numFmtId="0" fontId="28" fillId="0" borderId="35" xfId="0" applyFont="1" applyFill="1" applyBorder="1" applyAlignment="1">
      <alignment vertical="center"/>
    </xf>
    <xf numFmtId="0" fontId="28" fillId="0" borderId="36" xfId="0" applyFont="1" applyFill="1" applyBorder="1" applyAlignment="1">
      <alignment vertical="center"/>
    </xf>
    <xf numFmtId="0" fontId="28" fillId="34" borderId="28" xfId="0" applyFont="1" applyFill="1" applyBorder="1" applyAlignment="1">
      <alignment vertical="center"/>
    </xf>
    <xf numFmtId="0" fontId="28" fillId="34" borderId="29" xfId="0" applyFont="1" applyFill="1" applyBorder="1" applyAlignment="1">
      <alignment vertical="center"/>
    </xf>
    <xf numFmtId="0" fontId="28" fillId="34" borderId="45" xfId="0" applyFont="1" applyFill="1" applyBorder="1" applyAlignment="1">
      <alignment vertical="center"/>
    </xf>
    <xf numFmtId="0" fontId="28" fillId="34" borderId="46" xfId="0" applyFont="1" applyFill="1" applyBorder="1" applyAlignment="1">
      <alignment vertical="center"/>
    </xf>
    <xf numFmtId="0" fontId="28" fillId="0" borderId="47" xfId="0" applyFont="1" applyBorder="1" applyAlignment="1">
      <alignment horizontal="right" vertical="center"/>
    </xf>
    <xf numFmtId="0" fontId="28" fillId="0" borderId="40" xfId="0" applyFont="1" applyBorder="1" applyAlignment="1">
      <alignment horizontal="center" vertical="center"/>
    </xf>
    <xf numFmtId="0" fontId="28" fillId="0" borderId="40" xfId="0" applyFont="1" applyBorder="1" applyAlignment="1">
      <alignment horizontal="right" vertical="center"/>
    </xf>
    <xf numFmtId="0" fontId="28" fillId="0" borderId="42" xfId="0" applyFont="1" applyBorder="1" applyAlignment="1">
      <alignment vertical="center"/>
    </xf>
    <xf numFmtId="0" fontId="28" fillId="0" borderId="39" xfId="0" applyFont="1" applyBorder="1" applyAlignment="1">
      <alignment vertical="center"/>
    </xf>
    <xf numFmtId="0" fontId="28" fillId="0" borderId="41" xfId="0" applyFont="1" applyBorder="1" applyAlignment="1">
      <alignment vertical="center"/>
    </xf>
    <xf numFmtId="0" fontId="28" fillId="0" borderId="43" xfId="0" applyFont="1" applyBorder="1" applyAlignment="1">
      <alignment vertical="center"/>
    </xf>
    <xf numFmtId="0" fontId="28" fillId="0" borderId="44" xfId="0" applyFont="1" applyBorder="1" applyAlignment="1">
      <alignment vertical="center"/>
    </xf>
    <xf numFmtId="0" fontId="28" fillId="0" borderId="20" xfId="0" applyFont="1" applyFill="1" applyBorder="1" applyAlignment="1">
      <alignment vertical="center"/>
    </xf>
    <xf numFmtId="0" fontId="28" fillId="0" borderId="38" xfId="0" applyFont="1" applyFill="1" applyBorder="1" applyAlignment="1">
      <alignment vertical="center"/>
    </xf>
    <xf numFmtId="0" fontId="28" fillId="34" borderId="10" xfId="0" applyFont="1" applyFill="1" applyBorder="1" applyAlignment="1">
      <alignment vertical="center"/>
    </xf>
    <xf numFmtId="0" fontId="28" fillId="34" borderId="11" xfId="0" applyFont="1" applyFill="1" applyBorder="1" applyAlignment="1">
      <alignment horizontal="right" vertical="center"/>
    </xf>
    <xf numFmtId="0" fontId="28" fillId="34" borderId="12" xfId="0" applyFont="1" applyFill="1" applyBorder="1" applyAlignment="1">
      <alignment horizontal="center" vertical="center"/>
    </xf>
    <xf numFmtId="0" fontId="28" fillId="34" borderId="12" xfId="0" applyFont="1" applyFill="1" applyBorder="1" applyAlignment="1">
      <alignment horizontal="right" vertical="center"/>
    </xf>
    <xf numFmtId="0" fontId="28" fillId="34" borderId="23" xfId="0" applyFont="1" applyFill="1" applyBorder="1" applyAlignment="1">
      <alignment vertical="center"/>
    </xf>
    <xf numFmtId="0" fontId="28" fillId="0" borderId="48" xfId="0" applyFont="1" applyBorder="1" applyAlignment="1">
      <alignment horizontal="right" vertical="center"/>
    </xf>
    <xf numFmtId="0" fontId="28" fillId="0" borderId="48" xfId="0" applyFont="1" applyBorder="1" applyAlignment="1">
      <alignment horizontal="center" vertical="center"/>
    </xf>
    <xf numFmtId="0" fontId="28" fillId="0" borderId="48" xfId="0" applyFont="1" applyBorder="1" applyAlignment="1">
      <alignment vertical="center"/>
    </xf>
    <xf numFmtId="0" fontId="28" fillId="0" borderId="16" xfId="0" applyFont="1" applyFill="1" applyBorder="1" applyAlignment="1">
      <alignment vertical="center"/>
    </xf>
    <xf numFmtId="0" fontId="28" fillId="0" borderId="10" xfId="0" applyFont="1" applyFill="1" applyBorder="1" applyAlignment="1">
      <alignment horizontal="right" vertical="center"/>
    </xf>
    <xf numFmtId="0" fontId="28" fillId="0" borderId="24" xfId="0" applyFont="1" applyFill="1" applyBorder="1" applyAlignment="1">
      <alignment horizontal="center" vertical="center"/>
    </xf>
    <xf numFmtId="0" fontId="28" fillId="0" borderId="24" xfId="0" applyFont="1" applyFill="1" applyBorder="1" applyAlignment="1">
      <alignment horizontal="right" vertical="center"/>
    </xf>
    <xf numFmtId="0" fontId="28" fillId="0" borderId="49" xfId="0" applyFont="1" applyFill="1" applyBorder="1" applyAlignment="1">
      <alignment vertical="center"/>
    </xf>
    <xf numFmtId="0" fontId="28" fillId="0" borderId="25" xfId="0" applyFont="1" applyFill="1" applyBorder="1" applyAlignment="1">
      <alignment vertical="center"/>
    </xf>
    <xf numFmtId="0" fontId="28" fillId="0" borderId="10" xfId="0" applyFont="1" applyFill="1" applyBorder="1" applyAlignment="1">
      <alignment vertical="center"/>
    </xf>
    <xf numFmtId="0" fontId="28" fillId="0" borderId="26" xfId="0" applyFont="1" applyFill="1" applyBorder="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34" borderId="16" xfId="0" applyFont="1" applyFill="1" applyBorder="1" applyAlignment="1">
      <alignment horizontal="right" vertical="center"/>
    </xf>
    <xf numFmtId="0" fontId="28" fillId="34" borderId="17" xfId="0" applyFont="1" applyFill="1" applyBorder="1" applyAlignment="1">
      <alignment horizontal="center" vertical="center"/>
    </xf>
    <xf numFmtId="0" fontId="28" fillId="34" borderId="17" xfId="0" applyFont="1" applyFill="1" applyBorder="1" applyAlignment="1">
      <alignment horizontal="right" vertical="center"/>
    </xf>
    <xf numFmtId="0" fontId="28" fillId="34" borderId="18" xfId="0" applyFont="1" applyFill="1" applyBorder="1" applyAlignment="1">
      <alignment vertical="center"/>
    </xf>
    <xf numFmtId="0" fontId="28" fillId="34" borderId="16" xfId="0" applyFont="1" applyFill="1" applyBorder="1" applyAlignment="1">
      <alignment vertical="center"/>
    </xf>
    <xf numFmtId="0" fontId="28" fillId="34" borderId="50" xfId="0" applyFont="1" applyFill="1" applyBorder="1" applyAlignment="1">
      <alignment vertical="center"/>
    </xf>
    <xf numFmtId="0" fontId="28" fillId="34" borderId="37" xfId="0" applyFont="1" applyFill="1" applyBorder="1" applyAlignment="1">
      <alignment vertical="center"/>
    </xf>
    <xf numFmtId="0" fontId="28" fillId="0" borderId="16" xfId="0" applyFont="1" applyFill="1" applyBorder="1" applyAlignment="1">
      <alignment vertical="center" shrinkToFit="1"/>
    </xf>
    <xf numFmtId="0" fontId="28" fillId="0" borderId="0" xfId="0" applyFont="1" applyFill="1" applyBorder="1" applyAlignment="1">
      <alignment vertical="center" shrinkToFit="1"/>
    </xf>
    <xf numFmtId="0" fontId="28" fillId="0" borderId="51" xfId="0" applyFont="1" applyBorder="1" applyAlignment="1">
      <alignment vertical="center"/>
    </xf>
    <xf numFmtId="0" fontId="28" fillId="0" borderId="11" xfId="0" applyFont="1" applyBorder="1" applyAlignment="1">
      <alignment vertical="center"/>
    </xf>
    <xf numFmtId="0" fontId="28" fillId="0" borderId="18" xfId="0" applyFont="1" applyBorder="1" applyAlignment="1">
      <alignment vertical="center"/>
    </xf>
    <xf numFmtId="0" fontId="28" fillId="0" borderId="16" xfId="0" applyFont="1" applyBorder="1" applyAlignment="1">
      <alignment vertical="center"/>
    </xf>
    <xf numFmtId="0" fontId="28" fillId="34" borderId="11" xfId="0" applyFont="1" applyFill="1" applyBorder="1" applyAlignment="1">
      <alignment vertical="center"/>
    </xf>
    <xf numFmtId="0" fontId="28" fillId="34" borderId="51" xfId="0" applyFont="1" applyFill="1" applyBorder="1" applyAlignment="1">
      <alignment vertical="center"/>
    </xf>
    <xf numFmtId="0" fontId="28" fillId="34" borderId="11" xfId="0" applyFont="1" applyFill="1" applyBorder="1" applyAlignment="1">
      <alignment vertical="center"/>
    </xf>
    <xf numFmtId="0" fontId="28" fillId="34" borderId="52" xfId="0" applyFont="1" applyFill="1" applyBorder="1" applyAlignment="1">
      <alignment vertical="center"/>
    </xf>
    <xf numFmtId="0" fontId="28" fillId="34" borderId="53" xfId="0" applyFont="1" applyFill="1" applyBorder="1" applyAlignment="1">
      <alignment vertical="center"/>
    </xf>
    <xf numFmtId="0" fontId="28" fillId="0" borderId="39" xfId="0" applyFont="1" applyBorder="1" applyAlignment="1">
      <alignment vertical="center"/>
    </xf>
    <xf numFmtId="0" fontId="28" fillId="34" borderId="54" xfId="0" applyFont="1" applyFill="1" applyBorder="1" applyAlignment="1">
      <alignment vertical="center"/>
    </xf>
    <xf numFmtId="0" fontId="28" fillId="34" borderId="17" xfId="0" applyFont="1" applyFill="1" applyBorder="1" applyAlignment="1">
      <alignment vertical="center"/>
    </xf>
    <xf numFmtId="0" fontId="28" fillId="0" borderId="22" xfId="0" applyFont="1" applyBorder="1" applyAlignment="1">
      <alignment vertical="center"/>
    </xf>
    <xf numFmtId="0" fontId="28" fillId="0" borderId="22"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7" xfId="0" applyFont="1" applyFill="1" applyBorder="1" applyAlignment="1">
      <alignment vertical="center"/>
    </xf>
    <xf numFmtId="0" fontId="28" fillId="0" borderId="19" xfId="0" applyFont="1" applyFill="1" applyBorder="1" applyAlignment="1">
      <alignment vertical="center"/>
    </xf>
    <xf numFmtId="0" fontId="28" fillId="0" borderId="0" xfId="0" applyFont="1" applyFill="1" applyBorder="1" applyAlignment="1">
      <alignment horizontal="righ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48" xfId="0" applyFont="1" applyFill="1" applyBorder="1" applyAlignment="1">
      <alignment vertical="center"/>
    </xf>
    <xf numFmtId="0" fontId="12" fillId="0" borderId="0" xfId="0" applyFont="1" applyAlignment="1">
      <alignment/>
    </xf>
    <xf numFmtId="0" fontId="28" fillId="0" borderId="10" xfId="0" applyFont="1" applyBorder="1" applyAlignment="1">
      <alignment vertical="center"/>
    </xf>
    <xf numFmtId="0" fontId="28" fillId="33" borderId="48" xfId="0" applyFont="1" applyFill="1" applyBorder="1" applyAlignment="1">
      <alignment vertical="center"/>
    </xf>
    <xf numFmtId="0" fontId="28" fillId="33" borderId="53" xfId="0" applyFont="1" applyFill="1" applyBorder="1" applyAlignment="1">
      <alignment vertical="center"/>
    </xf>
    <xf numFmtId="0" fontId="28" fillId="33" borderId="55" xfId="0" applyFont="1" applyFill="1" applyBorder="1" applyAlignment="1">
      <alignment horizontal="center" vertical="center"/>
    </xf>
    <xf numFmtId="0" fontId="28" fillId="0" borderId="0" xfId="0" applyFont="1" applyFill="1" applyBorder="1" applyAlignment="1">
      <alignment vertical="center" wrapText="1"/>
    </xf>
    <xf numFmtId="0" fontId="28" fillId="33" borderId="0" xfId="0" applyFont="1" applyFill="1" applyBorder="1" applyAlignment="1">
      <alignment vertical="center"/>
    </xf>
    <xf numFmtId="0" fontId="28" fillId="33" borderId="37" xfId="0" applyFont="1" applyFill="1" applyBorder="1" applyAlignment="1">
      <alignment vertical="center"/>
    </xf>
    <xf numFmtId="0" fontId="28" fillId="33" borderId="50" xfId="0" applyFont="1" applyFill="1" applyBorder="1" applyAlignment="1">
      <alignment horizontal="center" vertical="center" shrinkToFit="1"/>
    </xf>
    <xf numFmtId="0" fontId="28" fillId="33" borderId="56" xfId="0" applyFont="1" applyFill="1" applyBorder="1" applyAlignment="1">
      <alignment vertical="center"/>
    </xf>
    <xf numFmtId="0" fontId="28" fillId="33" borderId="38" xfId="0" applyFont="1" applyFill="1" applyBorder="1" applyAlignment="1">
      <alignment vertical="center"/>
    </xf>
    <xf numFmtId="0" fontId="28" fillId="33" borderId="35" xfId="0" applyFont="1" applyFill="1" applyBorder="1" applyAlignment="1">
      <alignment horizontal="center" vertical="center" shrinkToFit="1"/>
    </xf>
    <xf numFmtId="0" fontId="28" fillId="0" borderId="23" xfId="0" applyFont="1" applyBorder="1" applyAlignment="1">
      <alignment vertical="center"/>
    </xf>
    <xf numFmtId="0" fontId="28" fillId="0" borderId="10" xfId="0" applyFont="1" applyFill="1" applyBorder="1" applyAlignment="1">
      <alignment vertical="center"/>
    </xf>
    <xf numFmtId="0" fontId="28" fillId="0" borderId="57" xfId="0" applyFont="1" applyBorder="1" applyAlignment="1">
      <alignment vertical="center"/>
    </xf>
    <xf numFmtId="0" fontId="28" fillId="0" borderId="58" xfId="0" applyFont="1" applyBorder="1" applyAlignment="1">
      <alignment vertical="center"/>
    </xf>
    <xf numFmtId="0" fontId="28" fillId="0" borderId="59" xfId="0" applyFont="1" applyBorder="1" applyAlignment="1">
      <alignment vertical="center"/>
    </xf>
    <xf numFmtId="0" fontId="28" fillId="0" borderId="24" xfId="0" applyFont="1" applyFill="1" applyBorder="1" applyAlignment="1">
      <alignment vertical="center"/>
    </xf>
    <xf numFmtId="0" fontId="28" fillId="0" borderId="23" xfId="0" applyFont="1" applyFill="1" applyBorder="1" applyAlignment="1">
      <alignment horizontal="center" vertical="center"/>
    </xf>
    <xf numFmtId="0" fontId="28" fillId="0" borderId="47" xfId="0" applyFont="1" applyFill="1" applyBorder="1" applyAlignment="1">
      <alignment horizontal="right" vertical="center"/>
    </xf>
    <xf numFmtId="0" fontId="28" fillId="0" borderId="47" xfId="0" applyFont="1" applyFill="1" applyBorder="1" applyAlignment="1">
      <alignment vertical="center"/>
    </xf>
    <xf numFmtId="0" fontId="28" fillId="0" borderId="40" xfId="0" applyFont="1" applyFill="1" applyBorder="1" applyAlignment="1">
      <alignment vertical="center"/>
    </xf>
    <xf numFmtId="0" fontId="28" fillId="0" borderId="60" xfId="0" applyFont="1" applyFill="1" applyBorder="1" applyAlignment="1">
      <alignment vertical="center"/>
    </xf>
    <xf numFmtId="0" fontId="28" fillId="0" borderId="11" xfId="0" applyFont="1" applyBorder="1" applyAlignment="1">
      <alignment vertical="center"/>
    </xf>
    <xf numFmtId="0" fontId="28" fillId="0" borderId="61" xfId="0" applyFont="1" applyBorder="1" applyAlignment="1">
      <alignment vertical="center"/>
    </xf>
    <xf numFmtId="0" fontId="28" fillId="0" borderId="52" xfId="0" applyFont="1" applyBorder="1" applyAlignment="1">
      <alignment vertical="center"/>
    </xf>
    <xf numFmtId="0" fontId="28" fillId="0" borderId="50" xfId="0" applyFont="1" applyBorder="1" applyAlignment="1">
      <alignment vertical="center"/>
    </xf>
    <xf numFmtId="0" fontId="28" fillId="0" borderId="60" xfId="0" applyFont="1" applyBorder="1" applyAlignment="1">
      <alignment vertical="center"/>
    </xf>
    <xf numFmtId="0" fontId="28" fillId="0" borderId="47" xfId="0" applyFont="1" applyBorder="1" applyAlignment="1">
      <alignment vertical="center"/>
    </xf>
    <xf numFmtId="0" fontId="28" fillId="34" borderId="28" xfId="0" applyFont="1" applyFill="1" applyBorder="1" applyAlignment="1">
      <alignment horizontal="right" vertical="center"/>
    </xf>
    <xf numFmtId="0" fontId="28" fillId="0" borderId="19" xfId="0" applyFont="1" applyBorder="1" applyAlignment="1">
      <alignment vertical="center"/>
    </xf>
    <xf numFmtId="0" fontId="28" fillId="0" borderId="0" xfId="0" applyFont="1" applyFill="1" applyBorder="1" applyAlignment="1">
      <alignment horizontal="center" vertical="center" shrinkToFit="1"/>
    </xf>
    <xf numFmtId="0" fontId="28" fillId="0" borderId="62" xfId="0" applyFont="1" applyBorder="1" applyAlignment="1">
      <alignment vertical="center"/>
    </xf>
    <xf numFmtId="0" fontId="28" fillId="0" borderId="28" xfId="0" applyFont="1" applyFill="1" applyBorder="1" applyAlignment="1">
      <alignment vertical="center"/>
    </xf>
    <xf numFmtId="0" fontId="28" fillId="34" borderId="19" xfId="0" applyFont="1" applyFill="1" applyBorder="1" applyAlignment="1">
      <alignment vertical="center"/>
    </xf>
    <xf numFmtId="0" fontId="28" fillId="34" borderId="20" xfId="0" applyFont="1" applyFill="1" applyBorder="1" applyAlignment="1">
      <alignment vertical="center"/>
    </xf>
    <xf numFmtId="0" fontId="28" fillId="34" borderId="21" xfId="0" applyFont="1" applyFill="1" applyBorder="1" applyAlignment="1">
      <alignment vertical="center"/>
    </xf>
    <xf numFmtId="0" fontId="28" fillId="34" borderId="35" xfId="0" applyFont="1" applyFill="1" applyBorder="1" applyAlignment="1">
      <alignment vertical="center"/>
    </xf>
    <xf numFmtId="0" fontId="28" fillId="0" borderId="20" xfId="0" applyFont="1" applyFill="1" applyBorder="1" applyAlignment="1">
      <alignment horizontal="center" vertical="center"/>
    </xf>
    <xf numFmtId="0" fontId="28" fillId="0" borderId="16" xfId="0" applyFont="1" applyBorder="1" applyAlignment="1">
      <alignment horizontal="right" vertical="center"/>
    </xf>
    <xf numFmtId="0" fontId="28" fillId="0" borderId="17" xfId="0" applyFont="1" applyBorder="1" applyAlignment="1">
      <alignment horizontal="center" vertical="center"/>
    </xf>
    <xf numFmtId="0" fontId="28" fillId="0" borderId="17" xfId="0" applyFont="1" applyBorder="1" applyAlignment="1">
      <alignment horizontal="right" vertical="center"/>
    </xf>
    <xf numFmtId="0" fontId="28" fillId="0" borderId="11" xfId="0" applyFont="1" applyBorder="1" applyAlignment="1">
      <alignment horizontal="right" vertical="center"/>
    </xf>
    <xf numFmtId="0" fontId="28" fillId="0" borderId="12" xfId="0" applyFont="1" applyBorder="1" applyAlignment="1">
      <alignment horizontal="center" vertical="center"/>
    </xf>
    <xf numFmtId="0" fontId="28" fillId="0" borderId="12" xfId="0" applyFont="1" applyBorder="1" applyAlignment="1">
      <alignment horizontal="right" vertical="center"/>
    </xf>
    <xf numFmtId="0" fontId="1" fillId="0" borderId="0" xfId="68" applyFont="1">
      <alignment vertical="center"/>
      <protection/>
    </xf>
    <xf numFmtId="0" fontId="1" fillId="0" borderId="63" xfId="68" applyFont="1" applyBorder="1">
      <alignment vertical="center"/>
      <protection/>
    </xf>
    <xf numFmtId="0" fontId="1" fillId="0" borderId="64" xfId="68" applyFont="1" applyBorder="1" applyAlignment="1">
      <alignment horizontal="center" vertical="center"/>
      <protection/>
    </xf>
    <xf numFmtId="0" fontId="1" fillId="0" borderId="65" xfId="68" applyFont="1" applyBorder="1" applyAlignment="1">
      <alignment horizontal="center" vertical="center" wrapText="1"/>
      <protection/>
    </xf>
    <xf numFmtId="0" fontId="1" fillId="0" borderId="66" xfId="68" applyFont="1" applyBorder="1" applyAlignment="1">
      <alignment horizontal="center" vertical="center" wrapText="1"/>
      <protection/>
    </xf>
    <xf numFmtId="0" fontId="1" fillId="0" borderId="67" xfId="68" applyFont="1" applyBorder="1" applyAlignment="1">
      <alignment horizontal="center" vertical="center" wrapText="1"/>
      <protection/>
    </xf>
    <xf numFmtId="0" fontId="1" fillId="0" borderId="68" xfId="68" applyFont="1" applyBorder="1" applyAlignment="1">
      <alignment horizontal="center" vertical="center" wrapText="1"/>
      <protection/>
    </xf>
    <xf numFmtId="0" fontId="1" fillId="0" borderId="69" xfId="68" applyFont="1" applyBorder="1" applyAlignment="1">
      <alignment horizontal="center" vertical="center" wrapText="1"/>
      <protection/>
    </xf>
    <xf numFmtId="0" fontId="1" fillId="0" borderId="70" xfId="68" applyFont="1" applyBorder="1" applyAlignment="1">
      <alignment horizontal="center" vertical="center" wrapText="1"/>
      <protection/>
    </xf>
    <xf numFmtId="0" fontId="1" fillId="35" borderId="10" xfId="68" applyFont="1" applyFill="1" applyBorder="1" applyAlignment="1">
      <alignment horizontal="center" vertical="center"/>
      <protection/>
    </xf>
    <xf numFmtId="0" fontId="1" fillId="35" borderId="10" xfId="68" applyFont="1" applyFill="1" applyBorder="1" applyAlignment="1">
      <alignment horizontal="center" vertical="center" wrapText="1"/>
      <protection/>
    </xf>
    <xf numFmtId="0" fontId="1" fillId="35" borderId="24" xfId="68" applyFont="1" applyFill="1" applyBorder="1" applyAlignment="1">
      <alignment horizontal="center" vertical="center" wrapText="1"/>
      <protection/>
    </xf>
    <xf numFmtId="0" fontId="1" fillId="35" borderId="71" xfId="68" applyFont="1" applyFill="1" applyBorder="1" applyAlignment="1">
      <alignment horizontal="center" vertical="center" wrapText="1"/>
      <protection/>
    </xf>
    <xf numFmtId="0" fontId="1" fillId="35" borderId="25" xfId="68" applyFont="1" applyFill="1" applyBorder="1" applyAlignment="1">
      <alignment horizontal="center" vertical="center" wrapText="1"/>
      <protection/>
    </xf>
    <xf numFmtId="0" fontId="1" fillId="35" borderId="26" xfId="68" applyFont="1" applyFill="1" applyBorder="1" applyAlignment="1">
      <alignment horizontal="center" vertical="center" wrapText="1"/>
      <protection/>
    </xf>
    <xf numFmtId="0" fontId="1" fillId="35" borderId="72" xfId="68" applyFont="1" applyFill="1" applyBorder="1" applyAlignment="1">
      <alignment horizontal="center" vertical="center" wrapText="1"/>
      <protection/>
    </xf>
    <xf numFmtId="0" fontId="1" fillId="0" borderId="48" xfId="68" applyFont="1" applyBorder="1">
      <alignment vertical="center"/>
      <protection/>
    </xf>
    <xf numFmtId="0" fontId="1" fillId="0" borderId="23" xfId="68" applyFont="1" applyBorder="1" applyAlignment="1">
      <alignment horizontal="center" vertical="center"/>
      <protection/>
    </xf>
    <xf numFmtId="0" fontId="1" fillId="0" borderId="10" xfId="68" applyFont="1" applyBorder="1" applyAlignment="1">
      <alignment horizontal="center" vertical="center" wrapText="1"/>
      <protection/>
    </xf>
    <xf numFmtId="0" fontId="1" fillId="0" borderId="24" xfId="68" applyFont="1" applyBorder="1" applyAlignment="1">
      <alignment horizontal="center" vertical="center" wrapText="1"/>
      <protection/>
    </xf>
    <xf numFmtId="0" fontId="1" fillId="0" borderId="49" xfId="68" applyFont="1" applyBorder="1" applyAlignment="1">
      <alignment horizontal="center" vertical="center" wrapText="1"/>
      <protection/>
    </xf>
    <xf numFmtId="0" fontId="1" fillId="0" borderId="25" xfId="68" applyFont="1" applyBorder="1" applyAlignment="1">
      <alignment horizontal="center" vertical="center" wrapText="1"/>
      <protection/>
    </xf>
    <xf numFmtId="0" fontId="1" fillId="0" borderId="26" xfId="68" applyFont="1" applyBorder="1" applyAlignment="1">
      <alignment horizontal="center" vertical="center" wrapText="1"/>
      <protection/>
    </xf>
    <xf numFmtId="0" fontId="1" fillId="0" borderId="73" xfId="68" applyFont="1" applyBorder="1" applyAlignment="1">
      <alignment horizontal="center" vertical="center" wrapText="1"/>
      <protection/>
    </xf>
    <xf numFmtId="0" fontId="1" fillId="0" borderId="48" xfId="68" applyFont="1" applyBorder="1" applyAlignment="1">
      <alignment vertical="center"/>
      <protection/>
    </xf>
    <xf numFmtId="0" fontId="1" fillId="0" borderId="48" xfId="68" applyFont="1" applyBorder="1" applyAlignment="1">
      <alignment vertical="center" wrapText="1"/>
      <protection/>
    </xf>
    <xf numFmtId="0" fontId="1" fillId="0" borderId="12" xfId="68" applyFont="1" applyBorder="1">
      <alignment vertical="center"/>
      <protection/>
    </xf>
    <xf numFmtId="0" fontId="1" fillId="35" borderId="74" xfId="68" applyFont="1" applyFill="1" applyBorder="1" applyAlignment="1">
      <alignment horizontal="center" vertical="center"/>
      <protection/>
    </xf>
    <xf numFmtId="0" fontId="1" fillId="35" borderId="74" xfId="68" applyFont="1" applyFill="1" applyBorder="1" applyAlignment="1">
      <alignment horizontal="center" vertical="center" wrapText="1"/>
      <protection/>
    </xf>
    <xf numFmtId="0" fontId="1" fillId="35" borderId="75" xfId="68" applyFont="1" applyFill="1" applyBorder="1" applyAlignment="1">
      <alignment horizontal="center" vertical="center" wrapText="1"/>
      <protection/>
    </xf>
    <xf numFmtId="0" fontId="1" fillId="35" borderId="76" xfId="68" applyFont="1" applyFill="1" applyBorder="1" applyAlignment="1">
      <alignment horizontal="center" vertical="center" wrapText="1"/>
      <protection/>
    </xf>
    <xf numFmtId="0" fontId="1" fillId="35" borderId="77" xfId="68" applyFont="1" applyFill="1" applyBorder="1" applyAlignment="1">
      <alignment horizontal="center" vertical="center" wrapText="1"/>
      <protection/>
    </xf>
    <xf numFmtId="0" fontId="1" fillId="35" borderId="78" xfId="68" applyFont="1" applyFill="1" applyBorder="1" applyAlignment="1">
      <alignment horizontal="center" vertical="center" wrapText="1"/>
      <protection/>
    </xf>
    <xf numFmtId="0" fontId="1" fillId="35" borderId="79" xfId="68" applyFont="1" applyFill="1" applyBorder="1" applyAlignment="1">
      <alignment horizontal="center" vertical="center" wrapText="1"/>
      <protection/>
    </xf>
    <xf numFmtId="0" fontId="1" fillId="35" borderId="11" xfId="68" applyFont="1" applyFill="1" applyBorder="1" applyAlignment="1">
      <alignment horizontal="center" vertical="center"/>
      <protection/>
    </xf>
    <xf numFmtId="0" fontId="1" fillId="35" borderId="11" xfId="68" applyFont="1" applyFill="1" applyBorder="1" applyAlignment="1">
      <alignment horizontal="center" vertical="center" wrapText="1"/>
      <protection/>
    </xf>
    <xf numFmtId="0" fontId="1" fillId="35" borderId="12" xfId="68" applyFont="1" applyFill="1" applyBorder="1" applyAlignment="1">
      <alignment horizontal="center" vertical="center" wrapText="1"/>
      <protection/>
    </xf>
    <xf numFmtId="0" fontId="1" fillId="35" borderId="80" xfId="68" applyFont="1" applyFill="1" applyBorder="1" applyAlignment="1">
      <alignment horizontal="center" vertical="center" wrapText="1"/>
      <protection/>
    </xf>
    <xf numFmtId="0" fontId="1" fillId="35" borderId="51" xfId="68" applyFont="1" applyFill="1" applyBorder="1" applyAlignment="1">
      <alignment horizontal="center" vertical="center" wrapText="1"/>
      <protection/>
    </xf>
    <xf numFmtId="0" fontId="1" fillId="35" borderId="52" xfId="68" applyFont="1" applyFill="1" applyBorder="1" applyAlignment="1">
      <alignment horizontal="center" vertical="center" wrapText="1"/>
      <protection/>
    </xf>
    <xf numFmtId="0" fontId="1" fillId="35" borderId="81" xfId="68" applyFont="1" applyFill="1" applyBorder="1" applyAlignment="1">
      <alignment horizontal="center" vertical="center" wrapText="1"/>
      <protection/>
    </xf>
    <xf numFmtId="0" fontId="1" fillId="0" borderId="17" xfId="68" applyFont="1" applyBorder="1">
      <alignment vertical="center"/>
      <protection/>
    </xf>
    <xf numFmtId="0" fontId="1" fillId="0" borderId="0" xfId="68" applyFont="1" applyBorder="1">
      <alignment vertical="center"/>
      <protection/>
    </xf>
    <xf numFmtId="0" fontId="1" fillId="0" borderId="38" xfId="68" applyFont="1" applyBorder="1" applyAlignment="1">
      <alignment horizontal="center" vertical="center"/>
      <protection/>
    </xf>
    <xf numFmtId="0" fontId="1" fillId="0" borderId="19" xfId="68" applyFont="1" applyBorder="1" applyAlignment="1">
      <alignment horizontal="center" vertical="center" wrapText="1"/>
      <protection/>
    </xf>
    <xf numFmtId="0" fontId="1" fillId="0" borderId="20" xfId="68" applyFont="1" applyBorder="1" applyAlignment="1">
      <alignment horizontal="center" vertical="center" wrapText="1"/>
      <protection/>
    </xf>
    <xf numFmtId="0" fontId="1" fillId="0" borderId="82" xfId="68" applyFont="1" applyBorder="1" applyAlignment="1">
      <alignment horizontal="center" vertical="center" wrapText="1"/>
      <protection/>
    </xf>
    <xf numFmtId="0" fontId="1" fillId="0" borderId="21" xfId="68" applyFont="1" applyBorder="1" applyAlignment="1">
      <alignment horizontal="center" vertical="center" wrapText="1"/>
      <protection/>
    </xf>
    <xf numFmtId="0" fontId="1" fillId="0" borderId="35" xfId="68" applyFont="1" applyBorder="1" applyAlignment="1">
      <alignment horizontal="center" vertical="center" wrapText="1"/>
      <protection/>
    </xf>
    <xf numFmtId="0" fontId="1" fillId="0" borderId="83" xfId="68" applyFont="1" applyBorder="1" applyAlignment="1">
      <alignment horizontal="center" vertical="center" wrapText="1"/>
      <protection/>
    </xf>
    <xf numFmtId="0" fontId="31" fillId="0" borderId="17" xfId="68" applyFont="1" applyBorder="1">
      <alignment vertical="center"/>
      <protection/>
    </xf>
    <xf numFmtId="0" fontId="31" fillId="0" borderId="0" xfId="68" applyFont="1" applyBorder="1">
      <alignment vertical="center"/>
      <protection/>
    </xf>
    <xf numFmtId="0" fontId="1" fillId="0" borderId="84" xfId="68" applyFont="1" applyBorder="1">
      <alignment vertical="center"/>
      <protection/>
    </xf>
    <xf numFmtId="0" fontId="1" fillId="0" borderId="85" xfId="68" applyFont="1" applyBorder="1">
      <alignment vertical="center"/>
      <protection/>
    </xf>
    <xf numFmtId="0" fontId="28" fillId="0" borderId="86" xfId="0" applyFont="1" applyBorder="1" applyAlignment="1">
      <alignment vertical="center"/>
    </xf>
    <xf numFmtId="0" fontId="28" fillId="0" borderId="87" xfId="0" applyFont="1" applyFill="1" applyBorder="1" applyAlignment="1">
      <alignment vertical="center"/>
    </xf>
    <xf numFmtId="0" fontId="1" fillId="0" borderId="0" xfId="68" applyFont="1" applyAlignment="1">
      <alignment horizontal="center" vertical="center" wrapText="1"/>
      <protection/>
    </xf>
    <xf numFmtId="0" fontId="1" fillId="0" borderId="88" xfId="68" applyFont="1" applyBorder="1" applyAlignment="1">
      <alignment horizontal="center" vertical="center" wrapText="1"/>
      <protection/>
    </xf>
    <xf numFmtId="0" fontId="1" fillId="0" borderId="64" xfId="68" applyFont="1" applyBorder="1">
      <alignment vertical="center"/>
      <protection/>
    </xf>
    <xf numFmtId="0" fontId="1" fillId="0" borderId="89" xfId="68" applyFont="1" applyBorder="1">
      <alignment vertical="center"/>
      <protection/>
    </xf>
    <xf numFmtId="0" fontId="1" fillId="0" borderId="65" xfId="68" applyFont="1" applyBorder="1">
      <alignment vertical="center"/>
      <protection/>
    </xf>
    <xf numFmtId="0" fontId="1" fillId="0" borderId="66" xfId="68" applyFont="1" applyBorder="1">
      <alignment vertical="center"/>
      <protection/>
    </xf>
    <xf numFmtId="0" fontId="1" fillId="0" borderId="82" xfId="68" applyFont="1" applyBorder="1">
      <alignment vertical="center"/>
      <protection/>
    </xf>
    <xf numFmtId="0" fontId="1" fillId="0" borderId="90" xfId="68" applyFont="1" applyBorder="1">
      <alignment vertical="center"/>
      <protection/>
    </xf>
    <xf numFmtId="0" fontId="1" fillId="0" borderId="91" xfId="68" applyFont="1" applyBorder="1">
      <alignment vertical="center"/>
      <protection/>
    </xf>
    <xf numFmtId="0" fontId="1" fillId="0" borderId="92" xfId="68" applyFont="1" applyBorder="1">
      <alignment vertical="center"/>
      <protection/>
    </xf>
    <xf numFmtId="0" fontId="1" fillId="0" borderId="93" xfId="68" applyFont="1" applyBorder="1">
      <alignment vertical="center"/>
      <protection/>
    </xf>
    <xf numFmtId="0" fontId="1" fillId="0" borderId="85" xfId="68" applyFont="1" applyBorder="1" applyAlignment="1">
      <alignment vertical="center"/>
      <protection/>
    </xf>
    <xf numFmtId="0" fontId="1" fillId="34" borderId="11" xfId="68" applyFont="1" applyFill="1" applyBorder="1">
      <alignment vertical="center"/>
      <protection/>
    </xf>
    <xf numFmtId="0" fontId="1" fillId="34" borderId="48" xfId="68" applyFont="1" applyFill="1" applyBorder="1">
      <alignment vertical="center"/>
      <protection/>
    </xf>
    <xf numFmtId="0" fontId="1" fillId="34" borderId="23" xfId="68" applyFont="1" applyFill="1" applyBorder="1">
      <alignment vertical="center"/>
      <protection/>
    </xf>
    <xf numFmtId="0" fontId="1" fillId="34" borderId="10" xfId="68" applyFont="1" applyFill="1" applyBorder="1">
      <alignment vertical="center"/>
      <protection/>
    </xf>
    <xf numFmtId="0" fontId="1" fillId="34" borderId="24" xfId="68" applyFont="1" applyFill="1" applyBorder="1">
      <alignment vertical="center"/>
      <protection/>
    </xf>
    <xf numFmtId="0" fontId="1" fillId="34" borderId="71" xfId="68" applyFont="1" applyFill="1" applyBorder="1">
      <alignment vertical="center"/>
      <protection/>
    </xf>
    <xf numFmtId="0" fontId="1" fillId="34" borderId="25" xfId="68" applyFont="1" applyFill="1" applyBorder="1">
      <alignment vertical="center"/>
      <protection/>
    </xf>
    <xf numFmtId="0" fontId="1" fillId="34" borderId="26" xfId="68" applyFont="1" applyFill="1" applyBorder="1">
      <alignment vertical="center"/>
      <protection/>
    </xf>
    <xf numFmtId="0" fontId="1" fillId="34" borderId="72" xfId="68" applyFont="1" applyFill="1" applyBorder="1">
      <alignment vertical="center"/>
      <protection/>
    </xf>
    <xf numFmtId="0" fontId="1" fillId="34" borderId="16" xfId="68" applyFont="1" applyFill="1" applyBorder="1">
      <alignment vertical="center"/>
      <protection/>
    </xf>
    <xf numFmtId="0" fontId="1" fillId="36" borderId="24" xfId="68" applyFont="1" applyFill="1" applyBorder="1">
      <alignment vertical="center"/>
      <protection/>
    </xf>
    <xf numFmtId="0" fontId="1" fillId="36" borderId="23" xfId="68" applyFont="1" applyFill="1" applyBorder="1">
      <alignment vertical="center"/>
      <protection/>
    </xf>
    <xf numFmtId="0" fontId="1" fillId="36" borderId="10" xfId="68" applyFont="1" applyFill="1" applyBorder="1">
      <alignment vertical="center"/>
      <protection/>
    </xf>
    <xf numFmtId="0" fontId="1" fillId="36" borderId="71" xfId="68" applyFont="1" applyFill="1" applyBorder="1">
      <alignment vertical="center"/>
      <protection/>
    </xf>
    <xf numFmtId="0" fontId="1" fillId="36" borderId="25" xfId="68" applyFont="1" applyFill="1" applyBorder="1">
      <alignment vertical="center"/>
      <protection/>
    </xf>
    <xf numFmtId="0" fontId="1" fillId="36" borderId="26" xfId="68" applyFont="1" applyFill="1" applyBorder="1">
      <alignment vertical="center"/>
      <protection/>
    </xf>
    <xf numFmtId="0" fontId="1" fillId="36" borderId="72" xfId="68" applyFont="1" applyFill="1" applyBorder="1">
      <alignment vertical="center"/>
      <protection/>
    </xf>
    <xf numFmtId="0" fontId="1" fillId="36" borderId="80" xfId="68" applyFont="1" applyFill="1" applyBorder="1">
      <alignment vertical="center"/>
      <protection/>
    </xf>
    <xf numFmtId="0" fontId="1" fillId="36" borderId="51" xfId="68" applyFont="1" applyFill="1" applyBorder="1">
      <alignment vertical="center"/>
      <protection/>
    </xf>
    <xf numFmtId="0" fontId="1" fillId="36" borderId="11" xfId="68" applyFont="1" applyFill="1" applyBorder="1">
      <alignment vertical="center"/>
      <protection/>
    </xf>
    <xf numFmtId="0" fontId="1" fillId="36" borderId="52" xfId="68" applyFont="1" applyFill="1" applyBorder="1">
      <alignment vertical="center"/>
      <protection/>
    </xf>
    <xf numFmtId="0" fontId="1" fillId="0" borderId="67" xfId="68" applyFont="1" applyBorder="1">
      <alignment vertical="center"/>
      <protection/>
    </xf>
    <xf numFmtId="0" fontId="1" fillId="0" borderId="68" xfId="68" applyFont="1" applyBorder="1">
      <alignment vertical="center"/>
      <protection/>
    </xf>
    <xf numFmtId="0" fontId="1" fillId="0" borderId="69" xfId="68" applyFont="1" applyBorder="1">
      <alignment vertical="center"/>
      <protection/>
    </xf>
    <xf numFmtId="0" fontId="1" fillId="0" borderId="24" xfId="68" applyFont="1" applyBorder="1">
      <alignment vertical="center"/>
      <protection/>
    </xf>
    <xf numFmtId="0" fontId="1" fillId="0" borderId="38" xfId="68" applyFont="1" applyBorder="1">
      <alignment vertical="center"/>
      <protection/>
    </xf>
    <xf numFmtId="0" fontId="1" fillId="0" borderId="19" xfId="68" applyFont="1" applyBorder="1">
      <alignment vertical="center"/>
      <protection/>
    </xf>
    <xf numFmtId="0" fontId="1" fillId="0" borderId="20" xfId="68" applyFont="1" applyBorder="1">
      <alignment vertical="center"/>
      <protection/>
    </xf>
    <xf numFmtId="0" fontId="1" fillId="0" borderId="21" xfId="68" applyFont="1" applyBorder="1">
      <alignment vertical="center"/>
      <protection/>
    </xf>
    <xf numFmtId="0" fontId="1" fillId="0" borderId="35" xfId="68" applyFont="1" applyBorder="1">
      <alignment vertical="center"/>
      <protection/>
    </xf>
    <xf numFmtId="0" fontId="1" fillId="0" borderId="94" xfId="68" applyFont="1" applyBorder="1">
      <alignment vertical="center"/>
      <protection/>
    </xf>
    <xf numFmtId="0" fontId="1" fillId="0" borderId="95" xfId="68" applyFont="1" applyBorder="1" applyAlignment="1">
      <alignment vertical="center"/>
      <protection/>
    </xf>
    <xf numFmtId="0" fontId="1" fillId="34" borderId="74" xfId="68" applyFont="1" applyFill="1" applyBorder="1">
      <alignment vertical="center"/>
      <protection/>
    </xf>
    <xf numFmtId="0" fontId="1" fillId="34" borderId="96" xfId="68" applyFont="1" applyFill="1" applyBorder="1">
      <alignment vertical="center"/>
      <protection/>
    </xf>
    <xf numFmtId="0" fontId="1" fillId="34" borderId="97" xfId="68" applyFont="1" applyFill="1" applyBorder="1">
      <alignment vertical="center"/>
      <protection/>
    </xf>
    <xf numFmtId="0" fontId="1" fillId="34" borderId="76" xfId="68" applyFont="1" applyFill="1" applyBorder="1">
      <alignment vertical="center"/>
      <protection/>
    </xf>
    <xf numFmtId="0" fontId="1" fillId="34" borderId="57" xfId="68" applyFont="1" applyFill="1" applyBorder="1">
      <alignment vertical="center"/>
      <protection/>
    </xf>
    <xf numFmtId="0" fontId="1" fillId="34" borderId="58" xfId="68" applyFont="1" applyFill="1" applyBorder="1">
      <alignment vertical="center"/>
      <protection/>
    </xf>
    <xf numFmtId="0" fontId="1" fillId="34" borderId="59" xfId="68" applyFont="1" applyFill="1" applyBorder="1">
      <alignment vertical="center"/>
      <protection/>
    </xf>
    <xf numFmtId="0" fontId="32" fillId="0" borderId="0" xfId="68" applyFont="1" applyFill="1" applyBorder="1" applyAlignment="1">
      <alignment horizontal="center" vertical="center" textRotation="255" wrapText="1"/>
      <protection/>
    </xf>
    <xf numFmtId="0" fontId="1" fillId="0" borderId="0" xfId="68" applyFont="1" applyFill="1" applyBorder="1" applyAlignment="1">
      <alignment vertical="center"/>
      <protection/>
    </xf>
    <xf numFmtId="0" fontId="1" fillId="0" borderId="0" xfId="68" applyFont="1" applyFill="1" applyBorder="1">
      <alignment vertical="center"/>
      <protection/>
    </xf>
    <xf numFmtId="0" fontId="1" fillId="0" borderId="0" xfId="68" applyFont="1" applyFill="1">
      <alignment vertical="center"/>
      <protection/>
    </xf>
    <xf numFmtId="0" fontId="1" fillId="0" borderId="0" xfId="68" applyFont="1" applyFill="1" applyBorder="1" applyAlignment="1">
      <alignment vertical="center" wrapText="1"/>
      <protection/>
    </xf>
    <xf numFmtId="0" fontId="1" fillId="0" borderId="0" xfId="0" applyFont="1" applyAlignment="1">
      <alignment horizontal="left" vertical="center"/>
    </xf>
    <xf numFmtId="0" fontId="1" fillId="0" borderId="0" xfId="0" applyFont="1" applyAlignment="1">
      <alignment horizontal="left" vertical="center" indent="1"/>
    </xf>
    <xf numFmtId="0" fontId="1" fillId="0" borderId="98" xfId="68" applyFont="1" applyBorder="1">
      <alignment vertical="center"/>
      <protection/>
    </xf>
    <xf numFmtId="0" fontId="32" fillId="0" borderId="85" xfId="68" applyFont="1" applyBorder="1">
      <alignment vertical="center"/>
      <protection/>
    </xf>
    <xf numFmtId="0" fontId="32" fillId="0" borderId="0" xfId="68" applyFont="1" applyBorder="1">
      <alignment vertical="center"/>
      <protection/>
    </xf>
    <xf numFmtId="0" fontId="1" fillId="0" borderId="99" xfId="68" applyFont="1" applyBorder="1">
      <alignment vertical="center"/>
      <protection/>
    </xf>
    <xf numFmtId="0" fontId="32" fillId="0" borderId="95" xfId="68" applyFont="1" applyBorder="1">
      <alignment vertical="center"/>
      <protection/>
    </xf>
    <xf numFmtId="0" fontId="32" fillId="0" borderId="88" xfId="68" applyFont="1" applyBorder="1">
      <alignment vertical="center"/>
      <protection/>
    </xf>
    <xf numFmtId="0" fontId="1" fillId="0" borderId="88" xfId="68" applyFont="1" applyBorder="1">
      <alignment vertical="center"/>
      <protection/>
    </xf>
    <xf numFmtId="0" fontId="1" fillId="0" borderId="100" xfId="68" applyFont="1" applyBorder="1">
      <alignment vertical="center"/>
      <protection/>
    </xf>
    <xf numFmtId="0" fontId="33" fillId="0" borderId="0" xfId="0" applyFont="1" applyAlignment="1">
      <alignment vertical="center"/>
    </xf>
    <xf numFmtId="0" fontId="34" fillId="0" borderId="0" xfId="61" applyFont="1">
      <alignment/>
      <protection/>
    </xf>
    <xf numFmtId="0" fontId="34" fillId="0" borderId="0" xfId="61" applyFont="1" applyBorder="1">
      <alignment/>
      <protection/>
    </xf>
    <xf numFmtId="0" fontId="35" fillId="0" borderId="0" xfId="61" applyFont="1">
      <alignment/>
      <protection/>
    </xf>
    <xf numFmtId="0" fontId="36" fillId="0" borderId="0" xfId="61" applyFont="1">
      <alignment/>
      <protection/>
    </xf>
    <xf numFmtId="0" fontId="37" fillId="0" borderId="0" xfId="61" applyFont="1">
      <alignment/>
      <protection/>
    </xf>
    <xf numFmtId="0" fontId="36" fillId="0" borderId="0" xfId="61" applyFont="1" applyBorder="1">
      <alignment/>
      <protection/>
    </xf>
    <xf numFmtId="0" fontId="36" fillId="0" borderId="0" xfId="61" applyFont="1" applyAlignment="1">
      <alignment horizontal="right"/>
      <protection/>
    </xf>
    <xf numFmtId="0" fontId="36" fillId="0" borderId="0" xfId="61" applyFont="1" applyAlignment="1">
      <alignment vertical="center"/>
      <protection/>
    </xf>
    <xf numFmtId="0" fontId="36" fillId="0" borderId="101" xfId="61" applyFont="1" applyBorder="1" applyAlignment="1">
      <alignment horizontal="center" vertical="center" shrinkToFit="1"/>
      <protection/>
    </xf>
    <xf numFmtId="0" fontId="36" fillId="0" borderId="65" xfId="61" applyFont="1" applyBorder="1" applyAlignment="1">
      <alignment horizontal="center" vertical="center" shrinkToFit="1"/>
      <protection/>
    </xf>
    <xf numFmtId="0" fontId="36" fillId="0" borderId="66" xfId="61" applyFont="1" applyBorder="1" applyAlignment="1">
      <alignment horizontal="center" vertical="center" shrinkToFit="1"/>
      <protection/>
    </xf>
    <xf numFmtId="0" fontId="36" fillId="0" borderId="67" xfId="61" applyFont="1" applyBorder="1" applyAlignment="1">
      <alignment horizontal="center" vertical="center" shrinkToFit="1"/>
      <protection/>
    </xf>
    <xf numFmtId="0" fontId="36" fillId="0" borderId="68" xfId="61" applyFont="1" applyBorder="1" applyAlignment="1">
      <alignment horizontal="center" vertical="center" shrinkToFit="1"/>
      <protection/>
    </xf>
    <xf numFmtId="0" fontId="36" fillId="0" borderId="69" xfId="61" applyFont="1" applyBorder="1" applyAlignment="1">
      <alignment horizontal="center" vertical="center" shrinkToFit="1"/>
      <protection/>
    </xf>
    <xf numFmtId="0" fontId="36" fillId="0" borderId="102" xfId="61" applyFont="1" applyBorder="1" applyAlignment="1">
      <alignment horizontal="center" vertical="center" shrinkToFit="1"/>
      <protection/>
    </xf>
    <xf numFmtId="0" fontId="36" fillId="0" borderId="85" xfId="61" applyFont="1" applyBorder="1" applyAlignment="1">
      <alignment horizontal="center" vertical="center" shrinkToFit="1"/>
      <protection/>
    </xf>
    <xf numFmtId="0" fontId="36" fillId="34" borderId="103" xfId="61" applyFont="1" applyFill="1" applyBorder="1" applyAlignment="1">
      <alignment horizontal="center" vertical="center" shrinkToFit="1"/>
      <protection/>
    </xf>
    <xf numFmtId="0" fontId="36" fillId="34" borderId="10" xfId="61" applyFont="1" applyFill="1" applyBorder="1" applyAlignment="1">
      <alignment horizontal="center" vertical="center" shrinkToFit="1"/>
      <protection/>
    </xf>
    <xf numFmtId="0" fontId="36" fillId="34" borderId="24" xfId="61" applyFont="1" applyFill="1" applyBorder="1" applyAlignment="1">
      <alignment horizontal="center" vertical="center" shrinkToFit="1"/>
      <protection/>
    </xf>
    <xf numFmtId="0" fontId="36" fillId="34" borderId="104" xfId="61" applyFont="1" applyFill="1" applyBorder="1" applyAlignment="1">
      <alignment horizontal="center" vertical="center" shrinkToFit="1"/>
      <protection/>
    </xf>
    <xf numFmtId="0" fontId="36" fillId="34" borderId="25" xfId="61" applyFont="1" applyFill="1" applyBorder="1" applyAlignment="1">
      <alignment horizontal="center" vertical="center" shrinkToFit="1"/>
      <protection/>
    </xf>
    <xf numFmtId="0" fontId="36" fillId="34" borderId="26" xfId="61" applyFont="1" applyFill="1" applyBorder="1" applyAlignment="1">
      <alignment horizontal="center" vertical="center" shrinkToFit="1"/>
      <protection/>
    </xf>
    <xf numFmtId="0" fontId="36" fillId="34" borderId="72" xfId="61" applyFont="1" applyFill="1" applyBorder="1" applyAlignment="1">
      <alignment horizontal="center" vertical="center" shrinkToFit="1"/>
      <protection/>
    </xf>
    <xf numFmtId="0" fontId="36" fillId="0" borderId="103" xfId="61" applyFont="1" applyBorder="1" applyAlignment="1">
      <alignment horizontal="center" vertical="center" shrinkToFit="1"/>
      <protection/>
    </xf>
    <xf numFmtId="0" fontId="36" fillId="0" borderId="10" xfId="61" applyFont="1" applyBorder="1" applyAlignment="1">
      <alignment horizontal="center" vertical="center" shrinkToFit="1"/>
      <protection/>
    </xf>
    <xf numFmtId="0" fontId="36" fillId="0" borderId="24" xfId="61" applyFont="1" applyBorder="1" applyAlignment="1">
      <alignment horizontal="center" vertical="center" shrinkToFit="1"/>
      <protection/>
    </xf>
    <xf numFmtId="0" fontId="36" fillId="0" borderId="49" xfId="61" applyFont="1" applyBorder="1" applyAlignment="1">
      <alignment horizontal="center" vertical="center" shrinkToFit="1"/>
      <protection/>
    </xf>
    <xf numFmtId="0" fontId="36" fillId="0" borderId="25" xfId="61" applyFont="1" applyBorder="1" applyAlignment="1">
      <alignment horizontal="center" vertical="center" shrinkToFit="1"/>
      <protection/>
    </xf>
    <xf numFmtId="0" fontId="36" fillId="0" borderId="26" xfId="61" applyFont="1" applyBorder="1" applyAlignment="1">
      <alignment horizontal="center" vertical="center" shrinkToFit="1"/>
      <protection/>
    </xf>
    <xf numFmtId="0" fontId="36" fillId="0" borderId="105" xfId="61" applyFont="1" applyBorder="1" applyAlignment="1">
      <alignment horizontal="center" vertical="center" shrinkToFit="1"/>
      <protection/>
    </xf>
    <xf numFmtId="0" fontId="36" fillId="0" borderId="37" xfId="61" applyFont="1" applyBorder="1" applyAlignment="1">
      <alignment horizontal="center" vertical="center" shrinkToFit="1"/>
      <protection/>
    </xf>
    <xf numFmtId="0" fontId="36" fillId="0" borderId="38" xfId="61" applyFont="1" applyBorder="1" applyAlignment="1">
      <alignment horizontal="center" vertical="center" shrinkToFit="1"/>
      <protection/>
    </xf>
    <xf numFmtId="0" fontId="36" fillId="34" borderId="106" xfId="61" applyFont="1" applyFill="1" applyBorder="1" applyAlignment="1">
      <alignment horizontal="center" vertical="center" shrinkToFit="1"/>
      <protection/>
    </xf>
    <xf numFmtId="0" fontId="36" fillId="34" borderId="75" xfId="61" applyFont="1" applyFill="1" applyBorder="1" applyAlignment="1">
      <alignment horizontal="center" vertical="center" shrinkToFit="1"/>
      <protection/>
    </xf>
    <xf numFmtId="0" fontId="36" fillId="34" borderId="107" xfId="61" applyFont="1" applyFill="1" applyBorder="1" applyAlignment="1">
      <alignment horizontal="center" vertical="center" shrinkToFit="1"/>
      <protection/>
    </xf>
    <xf numFmtId="0" fontId="36" fillId="34" borderId="77" xfId="61" applyFont="1" applyFill="1" applyBorder="1" applyAlignment="1">
      <alignment horizontal="center" vertical="center" shrinkToFit="1"/>
      <protection/>
    </xf>
    <xf numFmtId="0" fontId="36" fillId="34" borderId="81" xfId="61" applyFont="1" applyFill="1" applyBorder="1" applyAlignment="1">
      <alignment horizontal="center" vertical="center" shrinkToFit="1"/>
      <protection/>
    </xf>
    <xf numFmtId="0" fontId="36" fillId="0" borderId="0" xfId="61" applyFont="1" applyBorder="1" applyAlignment="1">
      <alignment horizontal="center" vertical="center" shrinkToFit="1"/>
      <protection/>
    </xf>
    <xf numFmtId="0" fontId="36" fillId="0" borderId="108" xfId="61" applyFont="1" applyBorder="1" applyAlignment="1">
      <alignment horizontal="center" vertical="center" shrinkToFit="1"/>
      <protection/>
    </xf>
    <xf numFmtId="0" fontId="36" fillId="0" borderId="56" xfId="61" applyFont="1" applyBorder="1" applyAlignment="1">
      <alignment horizontal="center" vertical="center" shrinkToFit="1"/>
      <protection/>
    </xf>
    <xf numFmtId="0" fontId="36" fillId="34" borderId="109" xfId="61" applyFont="1" applyFill="1" applyBorder="1" applyAlignment="1">
      <alignment horizontal="center" vertical="center" shrinkToFit="1"/>
      <protection/>
    </xf>
    <xf numFmtId="0" fontId="36" fillId="34" borderId="11" xfId="61" applyFont="1" applyFill="1" applyBorder="1" applyAlignment="1">
      <alignment horizontal="center" vertical="center" shrinkToFit="1"/>
      <protection/>
    </xf>
    <xf numFmtId="0" fontId="36" fillId="34" borderId="12" xfId="61" applyFont="1" applyFill="1" applyBorder="1" applyAlignment="1">
      <alignment horizontal="center" vertical="center" shrinkToFit="1"/>
      <protection/>
    </xf>
    <xf numFmtId="0" fontId="36" fillId="34" borderId="110" xfId="61" applyFont="1" applyFill="1" applyBorder="1" applyAlignment="1">
      <alignment horizontal="center" vertical="center" shrinkToFit="1"/>
      <protection/>
    </xf>
    <xf numFmtId="0" fontId="36" fillId="34" borderId="51" xfId="61" applyFont="1" applyFill="1" applyBorder="1" applyAlignment="1">
      <alignment horizontal="center" vertical="center" shrinkToFit="1"/>
      <protection/>
    </xf>
    <xf numFmtId="0" fontId="36" fillId="34" borderId="52" xfId="61" applyFont="1" applyFill="1" applyBorder="1" applyAlignment="1">
      <alignment horizontal="center" vertical="center" shrinkToFit="1"/>
      <protection/>
    </xf>
    <xf numFmtId="0" fontId="36" fillId="0" borderId="85" xfId="61" applyFont="1" applyBorder="1" applyAlignment="1">
      <alignment horizontal="left" vertical="center" wrapText="1" shrinkToFit="1"/>
      <protection/>
    </xf>
    <xf numFmtId="0" fontId="36" fillId="0" borderId="12" xfId="61" applyFont="1" applyBorder="1" applyAlignment="1">
      <alignment horizontal="left" vertical="center" wrapText="1" shrinkToFit="1"/>
      <protection/>
    </xf>
    <xf numFmtId="0" fontId="36" fillId="0" borderId="48" xfId="61" applyFont="1" applyBorder="1" applyAlignment="1">
      <alignment horizontal="left" vertical="center" wrapText="1" shrinkToFit="1"/>
      <protection/>
    </xf>
    <xf numFmtId="0" fontId="36" fillId="0" borderId="48" xfId="61" applyFont="1" applyBorder="1" applyAlignment="1">
      <alignment horizontal="left" vertical="center" shrinkToFit="1"/>
      <protection/>
    </xf>
    <xf numFmtId="0" fontId="36" fillId="0" borderId="111" xfId="61" applyFont="1" applyBorder="1" applyAlignment="1">
      <alignment horizontal="left" vertical="center" shrinkToFit="1"/>
      <protection/>
    </xf>
    <xf numFmtId="0" fontId="36" fillId="0" borderId="109" xfId="61" applyFont="1" applyBorder="1" applyAlignment="1">
      <alignment horizontal="center" vertical="center" shrinkToFit="1"/>
      <protection/>
    </xf>
    <xf numFmtId="0" fontId="36" fillId="0" borderId="11" xfId="61" applyFont="1" applyBorder="1" applyAlignment="1">
      <alignment horizontal="center" vertical="center" shrinkToFit="1"/>
      <protection/>
    </xf>
    <xf numFmtId="0" fontId="36" fillId="0" borderId="12" xfId="61" applyFont="1" applyBorder="1" applyAlignment="1">
      <alignment horizontal="center" vertical="center" shrinkToFit="1"/>
      <protection/>
    </xf>
    <xf numFmtId="0" fontId="36" fillId="0" borderId="51" xfId="61" applyFont="1" applyBorder="1" applyAlignment="1">
      <alignment horizontal="center" vertical="center" shrinkToFit="1"/>
      <protection/>
    </xf>
    <xf numFmtId="0" fontId="36" fillId="0" borderId="52" xfId="61" applyFont="1" applyBorder="1" applyAlignment="1">
      <alignment horizontal="center" vertical="center" shrinkToFit="1"/>
      <protection/>
    </xf>
    <xf numFmtId="0" fontId="36" fillId="0" borderId="112" xfId="61" applyFont="1" applyBorder="1" applyAlignment="1">
      <alignment horizontal="center" vertical="center" shrinkToFit="1"/>
      <protection/>
    </xf>
    <xf numFmtId="0" fontId="36" fillId="0" borderId="17" xfId="61" applyFont="1" applyBorder="1" applyAlignment="1">
      <alignment horizontal="center" vertical="center" shrinkToFit="1"/>
      <protection/>
    </xf>
    <xf numFmtId="0" fontId="36" fillId="0" borderId="113" xfId="61" applyFont="1" applyBorder="1" applyAlignment="1">
      <alignment horizontal="center" vertical="center" shrinkToFit="1"/>
      <protection/>
    </xf>
    <xf numFmtId="0" fontId="36" fillId="0" borderId="114" xfId="61" applyFont="1" applyBorder="1" applyAlignment="1">
      <alignment horizontal="center" vertical="center" shrinkToFit="1"/>
      <protection/>
    </xf>
    <xf numFmtId="0" fontId="36" fillId="0" borderId="85" xfId="61" applyFont="1" applyBorder="1" applyAlignment="1">
      <alignment horizontal="left" vertical="center" shrinkToFit="1"/>
      <protection/>
    </xf>
    <xf numFmtId="0" fontId="36" fillId="0" borderId="115" xfId="61" applyFont="1" applyBorder="1" applyAlignment="1">
      <alignment horizontal="center" vertical="center" shrinkToFit="1"/>
      <protection/>
    </xf>
    <xf numFmtId="0" fontId="36" fillId="0" borderId="19" xfId="61" applyFont="1" applyBorder="1" applyAlignment="1">
      <alignment horizontal="center" vertical="center" shrinkToFit="1"/>
      <protection/>
    </xf>
    <xf numFmtId="0" fontId="36" fillId="0" borderId="20" xfId="61" applyFont="1" applyBorder="1" applyAlignment="1">
      <alignment horizontal="center" vertical="center" shrinkToFit="1"/>
      <protection/>
    </xf>
    <xf numFmtId="0" fontId="36" fillId="0" borderId="82" xfId="61" applyFont="1" applyBorder="1" applyAlignment="1">
      <alignment horizontal="center" vertical="center" shrinkToFit="1"/>
      <protection/>
    </xf>
    <xf numFmtId="0" fontId="36" fillId="0" borderId="21" xfId="61" applyFont="1" applyBorder="1" applyAlignment="1">
      <alignment horizontal="center" vertical="center" shrinkToFit="1"/>
      <protection/>
    </xf>
    <xf numFmtId="0" fontId="36" fillId="0" borderId="35" xfId="61" applyFont="1" applyBorder="1" applyAlignment="1">
      <alignment horizontal="center" vertical="center" shrinkToFit="1"/>
      <protection/>
    </xf>
    <xf numFmtId="0" fontId="36" fillId="0" borderId="17" xfId="61" applyFont="1" applyBorder="1" applyAlignment="1">
      <alignment horizontal="left" vertical="center" shrinkToFit="1"/>
      <protection/>
    </xf>
    <xf numFmtId="0" fontId="36" fillId="0" borderId="16" xfId="61" applyFont="1" applyBorder="1" applyAlignment="1">
      <alignment horizontal="center" vertical="center" shrinkToFit="1"/>
      <protection/>
    </xf>
    <xf numFmtId="0" fontId="36" fillId="0" borderId="85" xfId="61" applyFont="1" applyBorder="1" applyAlignment="1">
      <alignment vertical="center" shrinkToFit="1"/>
      <protection/>
    </xf>
    <xf numFmtId="0" fontId="36" fillId="0" borderId="16" xfId="61" applyFont="1" applyBorder="1" applyAlignment="1">
      <alignment vertical="center" shrinkToFit="1"/>
      <protection/>
    </xf>
    <xf numFmtId="0" fontId="36" fillId="0" borderId="115" xfId="61" applyFont="1" applyFill="1" applyBorder="1" applyAlignment="1">
      <alignment horizontal="center" vertical="center" shrinkToFit="1"/>
      <protection/>
    </xf>
    <xf numFmtId="0" fontId="36" fillId="0" borderId="19" xfId="61" applyFont="1" applyFill="1" applyBorder="1" applyAlignment="1">
      <alignment horizontal="center" vertical="center" shrinkToFit="1"/>
      <protection/>
    </xf>
    <xf numFmtId="0" fontId="36" fillId="0" borderId="20" xfId="61" applyFont="1" applyFill="1" applyBorder="1" applyAlignment="1">
      <alignment horizontal="center" vertical="center" shrinkToFit="1"/>
      <protection/>
    </xf>
    <xf numFmtId="0" fontId="36" fillId="0" borderId="82" xfId="61" applyFont="1" applyFill="1" applyBorder="1" applyAlignment="1">
      <alignment horizontal="center" vertical="center" shrinkToFit="1"/>
      <protection/>
    </xf>
    <xf numFmtId="0" fontId="36" fillId="0" borderId="12" xfId="61" applyFont="1" applyBorder="1" applyAlignment="1">
      <alignment horizontal="left" vertical="center" shrinkToFit="1"/>
      <protection/>
    </xf>
    <xf numFmtId="0" fontId="36" fillId="0" borderId="84" xfId="63" applyFont="1" applyBorder="1" applyAlignment="1">
      <alignment vertical="center" textRotation="255"/>
      <protection/>
    </xf>
    <xf numFmtId="0" fontId="36" fillId="0" borderId="84" xfId="61" applyFont="1" applyBorder="1" applyAlignment="1">
      <alignment vertical="center"/>
      <protection/>
    </xf>
    <xf numFmtId="0" fontId="36" fillId="0" borderId="89" xfId="61" applyFont="1" applyBorder="1" applyAlignment="1">
      <alignment horizontal="center" vertical="center" shrinkToFit="1"/>
      <protection/>
    </xf>
    <xf numFmtId="0" fontId="36" fillId="0" borderId="89" xfId="61" applyFont="1" applyFill="1" applyBorder="1" applyAlignment="1">
      <alignment horizontal="center" vertical="center" shrinkToFit="1"/>
      <protection/>
    </xf>
    <xf numFmtId="0" fontId="28" fillId="0" borderId="89" xfId="0" applyFont="1" applyFill="1" applyBorder="1" applyAlignment="1">
      <alignment horizontal="center" vertical="center" shrinkToFit="1"/>
    </xf>
    <xf numFmtId="0" fontId="36" fillId="0" borderId="101" xfId="61" applyFont="1" applyFill="1" applyBorder="1" applyAlignment="1">
      <alignment horizontal="center" vertical="center" shrinkToFit="1"/>
      <protection/>
    </xf>
    <xf numFmtId="0" fontId="36" fillId="0" borderId="65" xfId="61" applyFont="1" applyFill="1" applyBorder="1" applyAlignment="1">
      <alignment horizontal="center" vertical="center" shrinkToFit="1"/>
      <protection/>
    </xf>
    <xf numFmtId="0" fontId="36" fillId="0" borderId="66" xfId="61" applyFont="1" applyFill="1" applyBorder="1" applyAlignment="1">
      <alignment horizontal="center" vertical="center" shrinkToFit="1"/>
      <protection/>
    </xf>
    <xf numFmtId="0" fontId="36" fillId="0" borderId="67" xfId="61" applyFont="1" applyFill="1" applyBorder="1" applyAlignment="1">
      <alignment horizontal="center" vertical="center" shrinkToFit="1"/>
      <protection/>
    </xf>
    <xf numFmtId="0" fontId="36" fillId="0" borderId="68" xfId="61" applyFont="1" applyFill="1" applyBorder="1" applyAlignment="1">
      <alignment horizontal="center" vertical="center" shrinkToFit="1"/>
      <protection/>
    </xf>
    <xf numFmtId="0" fontId="36" fillId="0" borderId="69" xfId="61" applyFont="1" applyFill="1" applyBorder="1" applyAlignment="1">
      <alignment horizontal="center" vertical="center" shrinkToFit="1"/>
      <protection/>
    </xf>
    <xf numFmtId="0" fontId="36" fillId="0" borderId="116" xfId="61" applyFont="1" applyFill="1" applyBorder="1" applyAlignment="1">
      <alignment horizontal="center" vertical="center" shrinkToFit="1"/>
      <protection/>
    </xf>
    <xf numFmtId="0" fontId="36" fillId="0" borderId="117" xfId="61" applyFont="1" applyBorder="1" applyAlignment="1">
      <alignment vertical="center"/>
      <protection/>
    </xf>
    <xf numFmtId="0" fontId="34" fillId="0" borderId="0" xfId="61" applyFont="1" applyAlignment="1">
      <alignment vertical="center"/>
      <protection/>
    </xf>
    <xf numFmtId="0" fontId="38" fillId="0" borderId="0" xfId="0" applyFont="1" applyFill="1" applyBorder="1" applyAlignment="1">
      <alignment horizontal="left" vertical="center"/>
    </xf>
    <xf numFmtId="0" fontId="36" fillId="0" borderId="0" xfId="61" applyFont="1" applyBorder="1" applyAlignment="1">
      <alignment horizontal="center" vertical="center" textRotation="255" shrinkToFit="1"/>
      <protection/>
    </xf>
    <xf numFmtId="0" fontId="37" fillId="0" borderId="88" xfId="63" applyFont="1" applyBorder="1" applyAlignment="1">
      <alignment vertical="center"/>
      <protection/>
    </xf>
    <xf numFmtId="0" fontId="36" fillId="0" borderId="88" xfId="61" applyFont="1" applyBorder="1" applyAlignment="1">
      <alignment vertical="center" shrinkToFit="1"/>
      <protection/>
    </xf>
    <xf numFmtId="0" fontId="36" fillId="0" borderId="88" xfId="61" applyFont="1" applyBorder="1" applyAlignment="1">
      <alignment vertical="center"/>
      <protection/>
    </xf>
    <xf numFmtId="0" fontId="36" fillId="0" borderId="0" xfId="61" applyFont="1" applyBorder="1" applyAlignment="1">
      <alignment vertical="center"/>
      <protection/>
    </xf>
    <xf numFmtId="0" fontId="36" fillId="0" borderId="84" xfId="61" applyFont="1" applyBorder="1" applyAlignment="1">
      <alignment horizontal="center" vertical="center" shrinkToFit="1"/>
      <protection/>
    </xf>
    <xf numFmtId="0" fontId="36" fillId="0" borderId="118" xfId="61" applyFont="1" applyBorder="1" applyAlignment="1">
      <alignment horizontal="center" vertical="center" shrinkToFit="1"/>
      <protection/>
    </xf>
    <xf numFmtId="0" fontId="36" fillId="0" borderId="63" xfId="61" applyFont="1" applyBorder="1" applyAlignment="1">
      <alignment horizontal="center" vertical="center" shrinkToFit="1"/>
      <protection/>
    </xf>
    <xf numFmtId="0" fontId="36" fillId="0" borderId="13" xfId="61" applyFont="1" applyBorder="1" applyAlignment="1">
      <alignment horizontal="center" vertical="center" shrinkToFit="1"/>
      <protection/>
    </xf>
    <xf numFmtId="0" fontId="36" fillId="0" borderId="14" xfId="61" applyFont="1" applyBorder="1" applyAlignment="1">
      <alignment horizontal="center" vertical="center" shrinkToFit="1"/>
      <protection/>
    </xf>
    <xf numFmtId="0" fontId="36" fillId="0" borderId="0" xfId="61" applyFont="1" applyBorder="1" applyAlignment="1">
      <alignment vertical="center" shrinkToFit="1"/>
      <protection/>
    </xf>
    <xf numFmtId="0" fontId="36" fillId="0" borderId="18" xfId="61" applyFont="1" applyBorder="1" applyAlignment="1">
      <alignment horizontal="center" vertical="center" shrinkToFit="1"/>
      <protection/>
    </xf>
    <xf numFmtId="0" fontId="36" fillId="0" borderId="106" xfId="61" applyFont="1" applyBorder="1" applyAlignment="1">
      <alignment horizontal="center" vertical="center" shrinkToFit="1"/>
      <protection/>
    </xf>
    <xf numFmtId="0" fontId="36" fillId="0" borderId="74" xfId="61" applyFont="1" applyBorder="1" applyAlignment="1">
      <alignment horizontal="center" vertical="center" shrinkToFit="1"/>
      <protection/>
    </xf>
    <xf numFmtId="0" fontId="36" fillId="0" borderId="77" xfId="61" applyFont="1" applyBorder="1" applyAlignment="1">
      <alignment horizontal="center" vertical="center" shrinkToFit="1"/>
      <protection/>
    </xf>
    <xf numFmtId="0" fontId="36" fillId="0" borderId="119" xfId="63" applyFont="1" applyBorder="1" applyAlignment="1">
      <alignment horizontal="center" vertical="center"/>
      <protection/>
    </xf>
    <xf numFmtId="0" fontId="36" fillId="0" borderId="118" xfId="63" applyFont="1" applyBorder="1" applyAlignment="1">
      <alignment horizontal="center" vertical="center"/>
      <protection/>
    </xf>
    <xf numFmtId="0" fontId="36" fillId="0" borderId="120" xfId="61" applyFont="1" applyBorder="1" applyAlignment="1">
      <alignment horizontal="center" vertical="center"/>
      <protection/>
    </xf>
    <xf numFmtId="0" fontId="36" fillId="0" borderId="118" xfId="61" applyFont="1" applyBorder="1" applyAlignment="1">
      <alignment horizontal="center" vertical="center"/>
      <protection/>
    </xf>
    <xf numFmtId="0" fontId="36" fillId="0" borderId="109" xfId="61" applyFont="1" applyBorder="1" applyAlignment="1">
      <alignment horizontal="center" vertical="center"/>
      <protection/>
    </xf>
    <xf numFmtId="0" fontId="36" fillId="0" borderId="11" xfId="61" applyFont="1" applyBorder="1" applyAlignment="1">
      <alignment horizontal="center" vertical="center"/>
      <protection/>
    </xf>
    <xf numFmtId="0" fontId="36" fillId="0" borderId="51" xfId="61" applyFont="1" applyBorder="1" applyAlignment="1">
      <alignment horizontal="center" vertical="center"/>
      <protection/>
    </xf>
    <xf numFmtId="0" fontId="36" fillId="0" borderId="103" xfId="63" applyFont="1" applyBorder="1" applyAlignment="1">
      <alignment horizontal="center" vertical="center"/>
      <protection/>
    </xf>
    <xf numFmtId="0" fontId="36" fillId="0" borderId="10" xfId="63" applyFont="1" applyBorder="1" applyAlignment="1">
      <alignment horizontal="center" vertical="center"/>
      <protection/>
    </xf>
    <xf numFmtId="0" fontId="36" fillId="0" borderId="25" xfId="61" applyFont="1" applyBorder="1" applyAlignment="1">
      <alignment vertical="center"/>
      <protection/>
    </xf>
    <xf numFmtId="0" fontId="36" fillId="0" borderId="10" xfId="61" applyFont="1" applyBorder="1" applyAlignment="1">
      <alignment vertical="center"/>
      <protection/>
    </xf>
    <xf numFmtId="0" fontId="36" fillId="0" borderId="106" xfId="63" applyFont="1" applyBorder="1" applyAlignment="1">
      <alignment horizontal="center" vertical="center"/>
      <protection/>
    </xf>
    <xf numFmtId="0" fontId="36" fillId="0" borderId="74" xfId="63" applyFont="1" applyBorder="1" applyAlignment="1">
      <alignment horizontal="center" vertical="center"/>
      <protection/>
    </xf>
    <xf numFmtId="0" fontId="36" fillId="0" borderId="77" xfId="61" applyFont="1" applyBorder="1" applyAlignment="1">
      <alignment vertical="center"/>
      <protection/>
    </xf>
    <xf numFmtId="0" fontId="36" fillId="0" borderId="74" xfId="61" applyFont="1" applyBorder="1" applyAlignment="1">
      <alignment vertical="center"/>
      <protection/>
    </xf>
    <xf numFmtId="0" fontId="36" fillId="0" borderId="115" xfId="61" applyFont="1" applyBorder="1" applyAlignment="1">
      <alignment horizontal="center" vertical="center"/>
      <protection/>
    </xf>
    <xf numFmtId="0" fontId="36" fillId="0" borderId="19" xfId="61" applyFont="1" applyBorder="1" applyAlignment="1">
      <alignment horizontal="center" vertical="center"/>
      <protection/>
    </xf>
    <xf numFmtId="0" fontId="36" fillId="0" borderId="21" xfId="61" applyFont="1" applyBorder="1" applyAlignment="1">
      <alignment vertical="center"/>
      <protection/>
    </xf>
    <xf numFmtId="0" fontId="36" fillId="0" borderId="19" xfId="61" applyFont="1" applyBorder="1" applyAlignment="1">
      <alignment vertical="center"/>
      <protection/>
    </xf>
    <xf numFmtId="0" fontId="36" fillId="0" borderId="103" xfId="61" applyFont="1" applyBorder="1" applyAlignment="1">
      <alignment horizontal="center" vertical="center"/>
      <protection/>
    </xf>
    <xf numFmtId="0" fontId="36" fillId="0" borderId="10" xfId="61" applyFont="1" applyBorder="1" applyAlignment="1">
      <alignment horizontal="center" vertical="center"/>
      <protection/>
    </xf>
    <xf numFmtId="0" fontId="36" fillId="0" borderId="51" xfId="61" applyFont="1" applyBorder="1" applyAlignment="1">
      <alignment vertical="center"/>
      <protection/>
    </xf>
    <xf numFmtId="0" fontId="36" fillId="0" borderId="11" xfId="61" applyFont="1" applyBorder="1" applyAlignment="1">
      <alignment vertical="center"/>
      <protection/>
    </xf>
    <xf numFmtId="0" fontId="36" fillId="0" borderId="121" xfId="61" applyFont="1" applyBorder="1" applyAlignment="1">
      <alignment horizontal="center" vertical="center"/>
      <protection/>
    </xf>
    <xf numFmtId="0" fontId="36" fillId="0" borderId="122" xfId="61" applyFont="1" applyBorder="1" applyAlignment="1">
      <alignment horizontal="center" vertical="center"/>
      <protection/>
    </xf>
    <xf numFmtId="0" fontId="36" fillId="0" borderId="123" xfId="61" applyFont="1" applyBorder="1" applyAlignment="1">
      <alignment vertical="center"/>
      <protection/>
    </xf>
    <xf numFmtId="0" fontId="36" fillId="0" borderId="124" xfId="61" applyFont="1" applyBorder="1" applyAlignment="1">
      <alignment vertical="center"/>
      <protection/>
    </xf>
    <xf numFmtId="0" fontId="36" fillId="0" borderId="0" xfId="61" applyFont="1" applyBorder="1" applyAlignment="1">
      <alignment horizontal="center" vertical="center"/>
      <protection/>
    </xf>
    <xf numFmtId="0" fontId="28" fillId="0" borderId="0" xfId="0" applyFont="1" applyBorder="1" applyAlignment="1">
      <alignment horizontal="center" vertical="center"/>
    </xf>
    <xf numFmtId="0" fontId="36" fillId="0" borderId="0" xfId="63" applyFont="1" applyBorder="1" applyAlignment="1">
      <alignment vertical="center"/>
      <protection/>
    </xf>
    <xf numFmtId="0" fontId="36" fillId="0" borderId="0" xfId="61" applyFont="1" applyBorder="1" applyAlignment="1">
      <alignment horizontal="distributed" vertical="center"/>
      <protection/>
    </xf>
    <xf numFmtId="0" fontId="37" fillId="0" borderId="0" xfId="61" applyFont="1" applyBorder="1" applyAlignment="1">
      <alignment vertical="center"/>
      <protection/>
    </xf>
    <xf numFmtId="0" fontId="34" fillId="0" borderId="0" xfId="63" applyFont="1" applyBorder="1" applyAlignment="1">
      <alignment vertical="center" shrinkToFit="1"/>
      <protection/>
    </xf>
    <xf numFmtId="0" fontId="36" fillId="0" borderId="63" xfId="63" applyFont="1" applyBorder="1" applyAlignment="1">
      <alignment vertical="center"/>
      <protection/>
    </xf>
    <xf numFmtId="0" fontId="36" fillId="0" borderId="98" xfId="63" applyFont="1" applyBorder="1" applyAlignment="1">
      <alignment vertical="center"/>
      <protection/>
    </xf>
    <xf numFmtId="0" fontId="36" fillId="0" borderId="85" xfId="61" applyFont="1" applyBorder="1" applyAlignment="1">
      <alignment vertical="center"/>
      <protection/>
    </xf>
    <xf numFmtId="0" fontId="36" fillId="0" borderId="99" xfId="63" applyFont="1" applyBorder="1" applyAlignment="1">
      <alignment vertical="center"/>
      <protection/>
    </xf>
    <xf numFmtId="0" fontId="36" fillId="0" borderId="85" xfId="63" applyFont="1" applyBorder="1" applyAlignment="1">
      <alignment vertical="center"/>
      <protection/>
    </xf>
    <xf numFmtId="0" fontId="36" fillId="0" borderId="95" xfId="63" applyFont="1" applyBorder="1" applyAlignment="1">
      <alignment vertical="center"/>
      <protection/>
    </xf>
    <xf numFmtId="0" fontId="36" fillId="0" borderId="88" xfId="63" applyFont="1" applyBorder="1" applyAlignment="1">
      <alignment vertical="center"/>
      <protection/>
    </xf>
    <xf numFmtId="0" fontId="36" fillId="0" borderId="100" xfId="63" applyFont="1" applyBorder="1" applyAlignment="1">
      <alignment vertical="center"/>
      <protection/>
    </xf>
    <xf numFmtId="0" fontId="34" fillId="0" borderId="0" xfId="61" applyFont="1" applyBorder="1" applyAlignment="1">
      <alignment vertical="center" shrinkToFit="1"/>
      <protection/>
    </xf>
    <xf numFmtId="0" fontId="34" fillId="0" borderId="0" xfId="61" applyFont="1" applyBorder="1" applyAlignment="1">
      <alignment vertical="center"/>
      <protection/>
    </xf>
    <xf numFmtId="0" fontId="34" fillId="0" borderId="0" xfId="61" applyFont="1" applyBorder="1" applyAlignment="1">
      <alignment/>
      <protection/>
    </xf>
    <xf numFmtId="0" fontId="34" fillId="0" borderId="0" xfId="61" applyFont="1" applyAlignment="1">
      <alignment/>
      <protection/>
    </xf>
    <xf numFmtId="0" fontId="34" fillId="0" borderId="0" xfId="61" applyFont="1" applyBorder="1" quotePrefix="1">
      <alignment/>
      <protection/>
    </xf>
    <xf numFmtId="0" fontId="36" fillId="0" borderId="37" xfId="61" applyFont="1" applyBorder="1" applyAlignment="1">
      <alignment horizontal="left" vertical="center" shrinkToFit="1"/>
      <protection/>
    </xf>
    <xf numFmtId="0" fontId="36" fillId="0" borderId="37" xfId="61" applyFont="1" applyBorder="1" applyAlignment="1">
      <alignment vertical="center" shrinkToFit="1"/>
      <protection/>
    </xf>
    <xf numFmtId="0" fontId="36" fillId="0" borderId="0" xfId="61" applyFont="1" applyFill="1" applyBorder="1" applyAlignment="1">
      <alignment horizontal="center" vertical="center" shrinkToFit="1"/>
      <protection/>
    </xf>
    <xf numFmtId="183" fontId="39" fillId="0" borderId="10" xfId="0" applyNumberFormat="1" applyFont="1" applyFill="1" applyBorder="1" applyAlignment="1">
      <alignment vertical="center"/>
    </xf>
    <xf numFmtId="183" fontId="39" fillId="0" borderId="0" xfId="0" applyNumberFormat="1" applyFont="1" applyFill="1" applyBorder="1" applyAlignment="1">
      <alignment vertical="center"/>
    </xf>
    <xf numFmtId="0" fontId="39" fillId="0" borderId="0" xfId="0" applyFont="1" applyFill="1" applyBorder="1" applyAlignment="1">
      <alignment horizontal="center" vertical="center" shrinkToFit="1"/>
    </xf>
    <xf numFmtId="0" fontId="1" fillId="34" borderId="125" xfId="68" applyFont="1" applyFill="1" applyBorder="1">
      <alignment vertical="center"/>
      <protection/>
    </xf>
    <xf numFmtId="0" fontId="1" fillId="34" borderId="126" xfId="68" applyFont="1" applyFill="1" applyBorder="1">
      <alignment vertical="center"/>
      <protection/>
    </xf>
    <xf numFmtId="0" fontId="36" fillId="0" borderId="56" xfId="61" applyFont="1" applyFill="1" applyBorder="1" applyAlignment="1">
      <alignment horizontal="center" vertical="center" shrinkToFit="1"/>
      <protection/>
    </xf>
    <xf numFmtId="0" fontId="28" fillId="0" borderId="56" xfId="0" applyFont="1" applyFill="1" applyBorder="1" applyAlignment="1">
      <alignment horizontal="center" vertical="center" shrinkToFit="1"/>
    </xf>
    <xf numFmtId="0" fontId="36" fillId="0" borderId="127" xfId="61" applyFont="1" applyFill="1" applyBorder="1" applyAlignment="1">
      <alignment horizontal="center" vertical="center" shrinkToFit="1"/>
      <protection/>
    </xf>
    <xf numFmtId="0" fontId="0" fillId="0" borderId="0" xfId="64" applyFont="1">
      <alignment vertical="center"/>
      <protection/>
    </xf>
    <xf numFmtId="0" fontId="0" fillId="0" borderId="0" xfId="66" applyFont="1">
      <alignment vertical="center"/>
      <protection/>
    </xf>
    <xf numFmtId="0" fontId="28" fillId="0" borderId="24" xfId="0" applyFont="1" applyBorder="1" applyAlignment="1">
      <alignment horizontal="center" vertical="center"/>
    </xf>
    <xf numFmtId="0" fontId="28" fillId="0" borderId="48" xfId="0" applyFont="1" applyFill="1" applyBorder="1" applyAlignment="1">
      <alignment horizontal="left" vertical="center" indent="1" shrinkToFit="1"/>
    </xf>
    <xf numFmtId="0" fontId="28" fillId="0" borderId="0" xfId="0" applyFont="1" applyFill="1" applyBorder="1" applyAlignment="1">
      <alignment horizontal="left" vertical="center" indent="1"/>
    </xf>
    <xf numFmtId="0" fontId="28" fillId="0" borderId="128" xfId="0" applyFont="1" applyFill="1" applyBorder="1" applyAlignment="1">
      <alignment horizontal="left" vertical="center" indent="1"/>
    </xf>
    <xf numFmtId="0" fontId="12" fillId="0" borderId="0" xfId="0" applyFont="1" applyAlignment="1">
      <alignment vertical="center" wrapText="1"/>
    </xf>
    <xf numFmtId="0" fontId="28" fillId="0" borderId="56" xfId="0" applyFont="1" applyFill="1" applyBorder="1" applyAlignment="1">
      <alignment vertical="center"/>
    </xf>
    <xf numFmtId="0" fontId="28" fillId="0" borderId="48" xfId="0" applyFont="1" applyBorder="1" applyAlignment="1">
      <alignment horizontal="left" vertical="center" indent="1"/>
    </xf>
    <xf numFmtId="0" fontId="28" fillId="0" borderId="48" xfId="0" applyFont="1" applyFill="1" applyBorder="1" applyAlignment="1">
      <alignment vertical="center" shrinkToFit="1"/>
    </xf>
    <xf numFmtId="0" fontId="28" fillId="34" borderId="24" xfId="0" applyFont="1" applyFill="1" applyBorder="1" applyAlignment="1">
      <alignment vertical="center"/>
    </xf>
    <xf numFmtId="0" fontId="28" fillId="0" borderId="128" xfId="0" applyFont="1" applyFill="1" applyBorder="1" applyAlignment="1">
      <alignment horizontal="left" vertical="center" indent="1" shrinkToFit="1"/>
    </xf>
    <xf numFmtId="0" fontId="32" fillId="0" borderId="0" xfId="61" applyFont="1" applyAlignment="1">
      <alignment horizontal="right"/>
      <protection/>
    </xf>
    <xf numFmtId="0" fontId="28" fillId="0" borderId="0" xfId="0" applyFont="1" applyFill="1" applyBorder="1" applyAlignment="1">
      <alignment horizontal="left" vertical="center" indent="1" shrinkToFit="1"/>
    </xf>
    <xf numFmtId="0" fontId="28" fillId="34" borderId="31" xfId="0" applyFont="1" applyFill="1" applyBorder="1" applyAlignment="1">
      <alignment vertical="center"/>
    </xf>
    <xf numFmtId="0" fontId="28" fillId="34" borderId="54" xfId="0" applyFont="1" applyFill="1" applyBorder="1" applyAlignment="1">
      <alignment vertical="center"/>
    </xf>
    <xf numFmtId="0" fontId="28" fillId="0" borderId="48" xfId="0" applyFont="1" applyFill="1" applyBorder="1" applyAlignment="1">
      <alignment vertical="center"/>
    </xf>
    <xf numFmtId="0" fontId="1" fillId="0" borderId="0" xfId="68" applyFont="1" applyFill="1" applyAlignment="1">
      <alignment vertical="center" wrapText="1"/>
      <protection/>
    </xf>
    <xf numFmtId="0" fontId="28" fillId="0" borderId="53" xfId="0" applyFont="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28" fillId="0" borderId="56" xfId="0" applyFont="1" applyFill="1" applyBorder="1" applyAlignment="1">
      <alignment horizontal="left" vertical="center" indent="1"/>
    </xf>
    <xf numFmtId="0" fontId="28" fillId="0" borderId="129" xfId="0" applyFont="1" applyFill="1" applyBorder="1" applyAlignment="1">
      <alignment horizontal="left" vertical="center" indent="1"/>
    </xf>
    <xf numFmtId="0" fontId="0" fillId="0" borderId="0" xfId="0" applyFont="1" applyFill="1" applyBorder="1" applyAlignment="1">
      <alignment horizontal="left" vertical="center" indent="1"/>
    </xf>
    <xf numFmtId="0" fontId="28" fillId="0" borderId="130" xfId="0" applyFont="1" applyFill="1" applyBorder="1" applyAlignment="1">
      <alignment vertical="center"/>
    </xf>
    <xf numFmtId="0" fontId="28" fillId="0" borderId="56" xfId="0" applyFont="1" applyFill="1" applyBorder="1" applyAlignment="1">
      <alignment horizontal="center" vertical="center"/>
    </xf>
    <xf numFmtId="0" fontId="28" fillId="33" borderId="20" xfId="0" applyFont="1" applyFill="1" applyBorder="1" applyAlignment="1">
      <alignment vertical="center"/>
    </xf>
    <xf numFmtId="0" fontId="28" fillId="0" borderId="25" xfId="0" applyFont="1" applyBorder="1" applyAlignment="1">
      <alignment horizontal="right" vertical="center"/>
    </xf>
    <xf numFmtId="38" fontId="1" fillId="0" borderId="22" xfId="50" applyFont="1" applyFill="1" applyBorder="1" applyAlignment="1">
      <alignment horizontal="right" vertical="center"/>
    </xf>
    <xf numFmtId="38" fontId="1" fillId="0" borderId="23" xfId="50" applyFont="1" applyFill="1" applyBorder="1" applyAlignment="1">
      <alignment horizontal="right" vertical="center"/>
    </xf>
    <xf numFmtId="0" fontId="28" fillId="0" borderId="26" xfId="0" applyFont="1" applyBorder="1" applyAlignment="1">
      <alignment horizontal="right" vertical="center"/>
    </xf>
    <xf numFmtId="0" fontId="28" fillId="34" borderId="33" xfId="0" applyFont="1" applyFill="1" applyBorder="1" applyAlignment="1">
      <alignment horizontal="right" vertical="center"/>
    </xf>
    <xf numFmtId="0" fontId="28" fillId="34" borderId="34" xfId="0" applyFont="1" applyFill="1" applyBorder="1" applyAlignment="1">
      <alignment horizontal="right" vertical="center"/>
    </xf>
    <xf numFmtId="0" fontId="28" fillId="0" borderId="21" xfId="0" applyFont="1" applyBorder="1" applyAlignment="1">
      <alignment horizontal="right" vertical="center"/>
    </xf>
    <xf numFmtId="0" fontId="28" fillId="0" borderId="35" xfId="0" applyFont="1" applyBorder="1" applyAlignment="1">
      <alignment horizontal="right" vertical="center"/>
    </xf>
    <xf numFmtId="0" fontId="28" fillId="34" borderId="25" xfId="0" applyFont="1" applyFill="1" applyBorder="1" applyAlignment="1">
      <alignment horizontal="right" vertical="center"/>
    </xf>
    <xf numFmtId="0" fontId="28" fillId="34" borderId="26" xfId="0" applyFont="1" applyFill="1" applyBorder="1" applyAlignment="1">
      <alignment horizontal="right" vertical="center"/>
    </xf>
    <xf numFmtId="0" fontId="28" fillId="0" borderId="42" xfId="0" applyFont="1" applyFill="1" applyBorder="1" applyAlignment="1">
      <alignment horizontal="right" vertical="center"/>
    </xf>
    <xf numFmtId="0" fontId="28" fillId="0" borderId="61" xfId="0" applyFont="1" applyFill="1" applyBorder="1" applyAlignment="1">
      <alignment horizontal="right" vertical="center"/>
    </xf>
    <xf numFmtId="0" fontId="28" fillId="0" borderId="21" xfId="0" applyFont="1" applyFill="1" applyBorder="1" applyAlignment="1">
      <alignment horizontal="right" vertical="center"/>
    </xf>
    <xf numFmtId="0" fontId="28" fillId="0" borderId="60" xfId="0" applyFont="1" applyBorder="1" applyAlignment="1">
      <alignment horizontal="right" vertical="center"/>
    </xf>
    <xf numFmtId="0" fontId="28" fillId="0" borderId="43" xfId="0" applyFont="1" applyBorder="1" applyAlignment="1">
      <alignment horizontal="right" vertical="center"/>
    </xf>
    <xf numFmtId="0" fontId="28" fillId="0" borderId="131" xfId="0" applyFont="1" applyBorder="1" applyAlignment="1">
      <alignment horizontal="right" vertical="center"/>
    </xf>
    <xf numFmtId="0" fontId="28" fillId="0" borderId="132" xfId="0" applyFont="1" applyBorder="1" applyAlignment="1">
      <alignment horizontal="right" vertical="center"/>
    </xf>
    <xf numFmtId="0" fontId="28" fillId="0" borderId="25" xfId="0" applyFont="1" applyFill="1" applyBorder="1" applyAlignment="1">
      <alignment horizontal="right" vertical="center"/>
    </xf>
    <xf numFmtId="0" fontId="28" fillId="0" borderId="26" xfId="0" applyFont="1" applyFill="1" applyBorder="1" applyAlignment="1">
      <alignment horizontal="right" vertical="center"/>
    </xf>
    <xf numFmtId="0" fontId="28" fillId="34" borderId="18" xfId="0" applyFont="1" applyFill="1" applyBorder="1" applyAlignment="1">
      <alignment horizontal="right" vertical="center"/>
    </xf>
    <xf numFmtId="0" fontId="28" fillId="34" borderId="50" xfId="0" applyFont="1" applyFill="1" applyBorder="1" applyAlignment="1">
      <alignment horizontal="right" vertical="center"/>
    </xf>
    <xf numFmtId="0" fontId="28" fillId="34" borderId="51" xfId="0" applyFont="1" applyFill="1" applyBorder="1" applyAlignment="1">
      <alignment horizontal="right" vertical="center"/>
    </xf>
    <xf numFmtId="0" fontId="28" fillId="34" borderId="52" xfId="0" applyFont="1" applyFill="1" applyBorder="1" applyAlignment="1">
      <alignment horizontal="right" vertical="center"/>
    </xf>
    <xf numFmtId="0" fontId="28" fillId="34" borderId="57" xfId="0" applyFont="1" applyFill="1" applyBorder="1" applyAlignment="1">
      <alignment horizontal="right" vertical="center"/>
    </xf>
    <xf numFmtId="0" fontId="28" fillId="34" borderId="133" xfId="0" applyFont="1" applyFill="1" applyBorder="1" applyAlignment="1">
      <alignment horizontal="center" vertical="center"/>
    </xf>
    <xf numFmtId="0" fontId="28" fillId="34" borderId="58" xfId="0" applyFont="1" applyFill="1" applyBorder="1" applyAlignment="1">
      <alignment horizontal="right" vertical="center"/>
    </xf>
    <xf numFmtId="0" fontId="28" fillId="34" borderId="59" xfId="0" applyFont="1" applyFill="1" applyBorder="1" applyAlignment="1">
      <alignment horizontal="right" vertical="center"/>
    </xf>
    <xf numFmtId="0" fontId="28" fillId="33" borderId="134" xfId="0" applyFont="1" applyFill="1" applyBorder="1" applyAlignment="1">
      <alignment horizontal="center" vertical="center"/>
    </xf>
    <xf numFmtId="0" fontId="28" fillId="33" borderId="135" xfId="0" applyFont="1" applyFill="1" applyBorder="1" applyAlignment="1">
      <alignment horizontal="center" vertical="center"/>
    </xf>
    <xf numFmtId="0" fontId="28" fillId="33" borderId="136" xfId="0" applyFont="1" applyFill="1" applyBorder="1" applyAlignment="1">
      <alignment horizontal="center" vertical="center" shrinkToFit="1"/>
    </xf>
    <xf numFmtId="0" fontId="28" fillId="33" borderId="137" xfId="0" applyFont="1" applyFill="1" applyBorder="1" applyAlignment="1">
      <alignment horizontal="center" vertical="center" shrinkToFit="1"/>
    </xf>
    <xf numFmtId="0" fontId="28" fillId="0" borderId="61" xfId="0" applyFont="1" applyFill="1" applyBorder="1" applyAlignment="1">
      <alignment vertical="center"/>
    </xf>
    <xf numFmtId="0" fontId="28" fillId="0" borderId="138" xfId="0" applyFont="1" applyFill="1" applyBorder="1" applyAlignment="1">
      <alignment vertical="center"/>
    </xf>
    <xf numFmtId="0" fontId="28" fillId="34" borderId="0" xfId="0" applyFont="1" applyFill="1" applyBorder="1" applyAlignment="1">
      <alignment vertical="center"/>
    </xf>
    <xf numFmtId="0" fontId="28" fillId="0" borderId="139" xfId="0" applyFont="1" applyBorder="1" applyAlignment="1">
      <alignment vertical="center"/>
    </xf>
    <xf numFmtId="0" fontId="28" fillId="34" borderId="22" xfId="0" applyFont="1" applyFill="1" applyBorder="1" applyAlignment="1">
      <alignment vertical="center"/>
    </xf>
    <xf numFmtId="0" fontId="28" fillId="0" borderId="140" xfId="0" applyFont="1" applyBorder="1" applyAlignment="1">
      <alignment vertical="center"/>
    </xf>
    <xf numFmtId="0" fontId="28" fillId="34" borderId="48" xfId="0" applyFont="1" applyFill="1" applyBorder="1" applyAlignment="1">
      <alignment vertical="center"/>
    </xf>
    <xf numFmtId="0" fontId="28" fillId="0" borderId="141" xfId="0" applyFont="1" applyBorder="1" applyAlignment="1">
      <alignment vertical="center"/>
    </xf>
    <xf numFmtId="0" fontId="28" fillId="34" borderId="142" xfId="0" applyFont="1" applyFill="1" applyBorder="1" applyAlignment="1">
      <alignment vertical="center"/>
    </xf>
    <xf numFmtId="0" fontId="28" fillId="0" borderId="143" xfId="0" applyFont="1" applyBorder="1" applyAlignment="1">
      <alignment vertical="center"/>
    </xf>
    <xf numFmtId="0" fontId="28" fillId="0" borderId="131" xfId="0" applyFont="1" applyBorder="1" applyAlignment="1">
      <alignment vertical="center"/>
    </xf>
    <xf numFmtId="0" fontId="28" fillId="0" borderId="132" xfId="0" applyFont="1" applyBorder="1" applyAlignment="1">
      <alignment vertical="center"/>
    </xf>
    <xf numFmtId="0" fontId="28" fillId="34" borderId="57" xfId="0" applyFont="1" applyFill="1" applyBorder="1" applyAlignment="1">
      <alignment vertical="center"/>
    </xf>
    <xf numFmtId="0" fontId="28" fillId="34" borderId="58" xfId="0" applyFont="1" applyFill="1" applyBorder="1" applyAlignment="1">
      <alignment vertical="center"/>
    </xf>
    <xf numFmtId="0" fontId="28" fillId="34" borderId="59" xfId="0" applyFont="1" applyFill="1" applyBorder="1" applyAlignment="1">
      <alignment vertical="center"/>
    </xf>
    <xf numFmtId="0" fontId="28" fillId="0" borderId="144" xfId="0" applyFont="1" applyFill="1" applyBorder="1" applyAlignment="1">
      <alignment vertical="center"/>
    </xf>
    <xf numFmtId="0" fontId="28" fillId="0" borderId="145" xfId="0" applyFont="1" applyFill="1" applyBorder="1" applyAlignment="1">
      <alignment vertical="center"/>
    </xf>
    <xf numFmtId="0" fontId="28" fillId="0" borderId="146" xfId="0" applyFont="1" applyFill="1" applyBorder="1" applyAlignment="1">
      <alignment vertical="center"/>
    </xf>
    <xf numFmtId="0" fontId="28" fillId="0" borderId="147" xfId="0" applyFont="1" applyFill="1" applyBorder="1" applyAlignment="1">
      <alignment vertical="center"/>
    </xf>
    <xf numFmtId="0" fontId="28" fillId="0" borderId="148" xfId="0" applyFont="1" applyFill="1" applyBorder="1" applyAlignment="1">
      <alignment vertical="center"/>
    </xf>
    <xf numFmtId="0" fontId="28" fillId="0" borderId="138" xfId="0" applyFont="1" applyBorder="1" applyAlignment="1">
      <alignment vertical="center"/>
    </xf>
    <xf numFmtId="0" fontId="28" fillId="0" borderId="141" xfId="0" applyFont="1" applyFill="1" applyBorder="1" applyAlignment="1">
      <alignment vertical="center"/>
    </xf>
    <xf numFmtId="0" fontId="28" fillId="34" borderId="149" xfId="0" applyFont="1" applyFill="1" applyBorder="1" applyAlignment="1">
      <alignment vertical="center"/>
    </xf>
    <xf numFmtId="0" fontId="0" fillId="0" borderId="0" xfId="0" applyBorder="1" applyAlignment="1">
      <alignment vertical="center" textRotation="255"/>
    </xf>
    <xf numFmtId="0" fontId="28" fillId="0" borderId="56" xfId="0" applyFont="1" applyBorder="1" applyAlignment="1">
      <alignment vertical="center"/>
    </xf>
    <xf numFmtId="0" fontId="28" fillId="0" borderId="56" xfId="0" applyFont="1" applyFill="1" applyBorder="1" applyAlignment="1">
      <alignment vertical="center"/>
    </xf>
    <xf numFmtId="183" fontId="39" fillId="0" borderId="65" xfId="0" applyNumberFormat="1" applyFont="1" applyFill="1" applyBorder="1" applyAlignment="1">
      <alignment vertical="center"/>
    </xf>
    <xf numFmtId="0" fontId="28" fillId="0" borderId="56" xfId="0" applyFont="1" applyFill="1" applyBorder="1" applyAlignment="1">
      <alignment vertical="center" shrinkToFit="1"/>
    </xf>
    <xf numFmtId="0" fontId="39" fillId="0" borderId="0" xfId="0" applyFont="1" applyFill="1" applyBorder="1" applyAlignment="1">
      <alignment vertical="center" shrinkToFit="1"/>
    </xf>
    <xf numFmtId="0" fontId="28" fillId="33" borderId="18" xfId="0" applyFont="1" applyFill="1" applyBorder="1" applyAlignment="1">
      <alignment vertical="center"/>
    </xf>
    <xf numFmtId="0" fontId="28" fillId="33" borderId="16" xfId="0" applyFont="1" applyFill="1" applyBorder="1" applyAlignment="1">
      <alignment vertical="center" shrinkToFit="1"/>
    </xf>
    <xf numFmtId="0" fontId="28" fillId="33" borderId="50" xfId="0" applyFont="1" applyFill="1" applyBorder="1" applyAlignment="1">
      <alignment vertical="center" shrinkToFit="1"/>
    </xf>
    <xf numFmtId="0" fontId="28" fillId="33" borderId="136" xfId="0" applyFont="1" applyFill="1" applyBorder="1" applyAlignment="1">
      <alignment vertical="center" shrinkToFit="1"/>
    </xf>
    <xf numFmtId="0" fontId="28" fillId="33" borderId="137" xfId="0" applyFont="1" applyFill="1" applyBorder="1" applyAlignment="1">
      <alignment vertical="center" shrinkToFit="1"/>
    </xf>
    <xf numFmtId="0" fontId="28" fillId="34" borderId="150" xfId="0" applyFont="1" applyFill="1" applyBorder="1" applyAlignment="1">
      <alignment vertical="center"/>
    </xf>
    <xf numFmtId="0" fontId="28" fillId="34" borderId="151" xfId="0" applyFont="1" applyFill="1" applyBorder="1" applyAlignment="1">
      <alignment vertical="center"/>
    </xf>
    <xf numFmtId="0" fontId="28" fillId="0" borderId="152" xfId="0" applyFont="1" applyBorder="1" applyAlignment="1">
      <alignment vertical="center"/>
    </xf>
    <xf numFmtId="0" fontId="28" fillId="0" borderId="153" xfId="0" applyFont="1" applyBorder="1" applyAlignment="1">
      <alignment vertical="center"/>
    </xf>
    <xf numFmtId="0" fontId="28" fillId="0" borderId="151" xfId="0" applyFont="1" applyBorder="1" applyAlignment="1">
      <alignment vertical="center"/>
    </xf>
    <xf numFmtId="0" fontId="28" fillId="0" borderId="154" xfId="0" applyFont="1" applyBorder="1" applyAlignment="1">
      <alignment vertical="center"/>
    </xf>
    <xf numFmtId="0" fontId="28" fillId="34" borderId="155" xfId="0" applyFont="1" applyFill="1" applyBorder="1" applyAlignment="1">
      <alignment vertical="center"/>
    </xf>
    <xf numFmtId="0" fontId="28" fillId="34" borderId="156" xfId="0" applyFont="1" applyFill="1" applyBorder="1" applyAlignment="1">
      <alignment vertical="center"/>
    </xf>
    <xf numFmtId="0" fontId="28" fillId="34" borderId="150" xfId="0" applyFont="1" applyFill="1" applyBorder="1" applyAlignment="1">
      <alignment vertical="center"/>
    </xf>
    <xf numFmtId="0" fontId="28" fillId="34" borderId="157" xfId="0" applyFont="1" applyFill="1" applyBorder="1" applyAlignment="1">
      <alignment vertical="center"/>
    </xf>
    <xf numFmtId="0" fontId="28" fillId="0" borderId="158" xfId="0" applyFont="1" applyBorder="1" applyAlignment="1">
      <alignment vertical="center"/>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34" borderId="152" xfId="0" applyFont="1" applyFill="1" applyBorder="1" applyAlignment="1">
      <alignment vertical="center"/>
    </xf>
    <xf numFmtId="0" fontId="28" fillId="34" borderId="153" xfId="0" applyFont="1" applyFill="1" applyBorder="1" applyAlignment="1">
      <alignment vertical="center"/>
    </xf>
    <xf numFmtId="0" fontId="28" fillId="34" borderId="151" xfId="0" applyFont="1" applyFill="1" applyBorder="1" applyAlignment="1">
      <alignment vertical="center"/>
    </xf>
    <xf numFmtId="0" fontId="28" fillId="34" borderId="161" xfId="0" applyFont="1" applyFill="1" applyBorder="1" applyAlignment="1">
      <alignment vertical="center"/>
    </xf>
    <xf numFmtId="0" fontId="28" fillId="0" borderId="162" xfId="0" applyFont="1" applyFill="1" applyBorder="1" applyAlignment="1">
      <alignment vertical="center"/>
    </xf>
    <xf numFmtId="0" fontId="28" fillId="0" borderId="163" xfId="0" applyFont="1" applyFill="1" applyBorder="1" applyAlignment="1">
      <alignment vertical="center"/>
    </xf>
    <xf numFmtId="0" fontId="28" fillId="0" borderId="164" xfId="0" applyFont="1" applyFill="1" applyBorder="1" applyAlignment="1">
      <alignment vertical="center"/>
    </xf>
    <xf numFmtId="0" fontId="28" fillId="0" borderId="165" xfId="0" applyFont="1" applyFill="1" applyBorder="1" applyAlignment="1">
      <alignment vertical="center"/>
    </xf>
    <xf numFmtId="0" fontId="28" fillId="0" borderId="158" xfId="0" applyFont="1" applyFill="1" applyBorder="1" applyAlignment="1">
      <alignment vertical="center"/>
    </xf>
    <xf numFmtId="0" fontId="28" fillId="0" borderId="159" xfId="0" applyFont="1" applyFill="1" applyBorder="1" applyAlignment="1">
      <alignment vertical="center"/>
    </xf>
    <xf numFmtId="0" fontId="28" fillId="0" borderId="160" xfId="0" applyFont="1" applyFill="1" applyBorder="1" applyAlignment="1">
      <alignment vertical="center"/>
    </xf>
    <xf numFmtId="0" fontId="28" fillId="34" borderId="166" xfId="0" applyFont="1" applyFill="1" applyBorder="1" applyAlignment="1">
      <alignment vertical="center"/>
    </xf>
    <xf numFmtId="0" fontId="28" fillId="34" borderId="167" xfId="0" applyFont="1" applyFill="1" applyBorder="1" applyAlignment="1">
      <alignment vertical="center"/>
    </xf>
    <xf numFmtId="0" fontId="28" fillId="34" borderId="168" xfId="0" applyFont="1" applyFill="1" applyBorder="1" applyAlignment="1">
      <alignment vertical="center"/>
    </xf>
    <xf numFmtId="0" fontId="28" fillId="0" borderId="162" xfId="0" applyFont="1" applyBorder="1" applyAlignment="1">
      <alignment vertical="center"/>
    </xf>
    <xf numFmtId="0" fontId="28" fillId="0" borderId="163" xfId="0" applyFont="1" applyBorder="1" applyAlignment="1">
      <alignment vertical="center"/>
    </xf>
    <xf numFmtId="0" fontId="28" fillId="0" borderId="164" xfId="0" applyFont="1" applyBorder="1" applyAlignment="1">
      <alignment vertical="center"/>
    </xf>
    <xf numFmtId="0" fontId="28" fillId="0" borderId="165" xfId="0" applyFont="1" applyBorder="1" applyAlignment="1">
      <alignment vertical="center"/>
    </xf>
    <xf numFmtId="0" fontId="28" fillId="34" borderId="154" xfId="0" applyFont="1" applyFill="1" applyBorder="1" applyAlignment="1">
      <alignment vertical="center"/>
    </xf>
    <xf numFmtId="0" fontId="28" fillId="0" borderId="152" xfId="0" applyFont="1" applyFill="1" applyBorder="1" applyAlignment="1">
      <alignment vertical="center"/>
    </xf>
    <xf numFmtId="0" fontId="28" fillId="0" borderId="153" xfId="0" applyFont="1" applyFill="1" applyBorder="1" applyAlignment="1">
      <alignment vertical="center"/>
    </xf>
    <xf numFmtId="0" fontId="28" fillId="0" borderId="151" xfId="0" applyFont="1" applyFill="1" applyBorder="1" applyAlignment="1">
      <alignment vertical="center"/>
    </xf>
    <xf numFmtId="0" fontId="28" fillId="34" borderId="169" xfId="0" applyFont="1" applyFill="1" applyBorder="1" applyAlignment="1">
      <alignment vertical="center"/>
    </xf>
    <xf numFmtId="0" fontId="28" fillId="34" borderId="170" xfId="0" applyFont="1" applyFill="1" applyBorder="1" applyAlignment="1">
      <alignment vertical="center"/>
    </xf>
    <xf numFmtId="0" fontId="28" fillId="34" borderId="171" xfId="0" applyFont="1" applyFill="1" applyBorder="1" applyAlignment="1">
      <alignment vertical="center"/>
    </xf>
    <xf numFmtId="0" fontId="28" fillId="34" borderId="172" xfId="0" applyFont="1" applyFill="1" applyBorder="1" applyAlignment="1">
      <alignment vertical="center"/>
    </xf>
    <xf numFmtId="0" fontId="28" fillId="0" borderId="173" xfId="0" applyFont="1" applyBorder="1" applyAlignment="1">
      <alignment vertical="center"/>
    </xf>
    <xf numFmtId="0" fontId="28" fillId="0" borderId="174" xfId="0" applyFont="1" applyBorder="1" applyAlignment="1">
      <alignment vertical="center"/>
    </xf>
    <xf numFmtId="0" fontId="28" fillId="0" borderId="175" xfId="0" applyFont="1" applyBorder="1" applyAlignment="1">
      <alignment vertical="center"/>
    </xf>
    <xf numFmtId="0" fontId="28" fillId="0" borderId="169" xfId="0" applyFont="1" applyBorder="1" applyAlignment="1">
      <alignment vertical="center"/>
    </xf>
    <xf numFmtId="0" fontId="28" fillId="0" borderId="170" xfId="0" applyFont="1" applyBorder="1" applyAlignment="1">
      <alignment vertical="center"/>
    </xf>
    <xf numFmtId="0" fontId="28" fillId="0" borderId="171" xfId="0" applyFont="1" applyBorder="1" applyAlignment="1">
      <alignment vertical="center"/>
    </xf>
    <xf numFmtId="0" fontId="28" fillId="34" borderId="173" xfId="0" applyFont="1" applyFill="1" applyBorder="1" applyAlignment="1">
      <alignment vertical="center"/>
    </xf>
    <xf numFmtId="0" fontId="28" fillId="34" borderId="174" xfId="0" applyFont="1" applyFill="1" applyBorder="1" applyAlignment="1">
      <alignment vertical="center"/>
    </xf>
    <xf numFmtId="0" fontId="28" fillId="34" borderId="175" xfId="0" applyFont="1" applyFill="1" applyBorder="1" applyAlignment="1">
      <alignment vertical="center"/>
    </xf>
    <xf numFmtId="0" fontId="28" fillId="34" borderId="176" xfId="0" applyFont="1" applyFill="1" applyBorder="1" applyAlignment="1">
      <alignment vertical="center"/>
    </xf>
    <xf numFmtId="0" fontId="28" fillId="34" borderId="177" xfId="0" applyFont="1" applyFill="1" applyBorder="1" applyAlignment="1">
      <alignment vertical="center"/>
    </xf>
    <xf numFmtId="0" fontId="28" fillId="34" borderId="178" xfId="0" applyFont="1" applyFill="1" applyBorder="1" applyAlignment="1">
      <alignment vertical="center"/>
    </xf>
    <xf numFmtId="0" fontId="28" fillId="34" borderId="179" xfId="0" applyFont="1" applyFill="1" applyBorder="1" applyAlignment="1">
      <alignment vertical="center"/>
    </xf>
    <xf numFmtId="0" fontId="28" fillId="34" borderId="180" xfId="0" applyFont="1" applyFill="1" applyBorder="1" applyAlignment="1">
      <alignment vertical="center"/>
    </xf>
    <xf numFmtId="0" fontId="28" fillId="0" borderId="52" xfId="0" applyFont="1" applyBorder="1" applyAlignment="1">
      <alignment horizontal="left" vertical="center" indent="1"/>
    </xf>
    <xf numFmtId="0" fontId="28" fillId="0" borderId="50" xfId="0" applyFont="1" applyBorder="1" applyAlignment="1">
      <alignment horizontal="left" vertical="center" indent="1"/>
    </xf>
    <xf numFmtId="0" fontId="28" fillId="0" borderId="61" xfId="0" applyFont="1" applyFill="1" applyBorder="1" applyAlignment="1">
      <alignment horizontal="left" vertical="center" indent="1"/>
    </xf>
    <xf numFmtId="0" fontId="28" fillId="0" borderId="43" xfId="0" applyFont="1" applyFill="1" applyBorder="1" applyAlignment="1">
      <alignment horizontal="left" vertical="center" indent="1"/>
    </xf>
    <xf numFmtId="0" fontId="28" fillId="0" borderId="175" xfId="0" applyFont="1" applyBorder="1" applyAlignment="1">
      <alignment horizontal="left" vertical="center" indent="1"/>
    </xf>
    <xf numFmtId="0" fontId="28" fillId="0" borderId="152" xfId="0" applyFont="1" applyBorder="1" applyAlignment="1">
      <alignment horizontal="right" vertical="center"/>
    </xf>
    <xf numFmtId="0" fontId="28" fillId="0" borderId="153" xfId="0" applyFont="1" applyBorder="1" applyAlignment="1">
      <alignment horizontal="center" vertical="center"/>
    </xf>
    <xf numFmtId="0" fontId="28" fillId="34" borderId="155" xfId="0" applyFont="1" applyFill="1" applyBorder="1" applyAlignment="1">
      <alignment horizontal="right" vertical="center"/>
    </xf>
    <xf numFmtId="0" fontId="28" fillId="34" borderId="156" xfId="0" applyFont="1" applyFill="1" applyBorder="1" applyAlignment="1">
      <alignment horizontal="center" vertical="center"/>
    </xf>
    <xf numFmtId="0" fontId="28" fillId="0" borderId="171" xfId="0" applyFont="1" applyBorder="1" applyAlignment="1">
      <alignment horizontal="left" vertical="center" indent="1"/>
    </xf>
    <xf numFmtId="0" fontId="28" fillId="0" borderId="158" xfId="0" applyFont="1" applyBorder="1" applyAlignment="1">
      <alignment horizontal="right" vertical="center"/>
    </xf>
    <xf numFmtId="0" fontId="28" fillId="0" borderId="159" xfId="0" applyFont="1" applyBorder="1" applyAlignment="1">
      <alignment horizontal="center" vertical="center"/>
    </xf>
    <xf numFmtId="0" fontId="28" fillId="34" borderId="152" xfId="0" applyFont="1" applyFill="1" applyBorder="1" applyAlignment="1">
      <alignment horizontal="right" vertical="center"/>
    </xf>
    <xf numFmtId="0" fontId="28" fillId="34" borderId="153" xfId="0" applyFont="1" applyFill="1" applyBorder="1" applyAlignment="1">
      <alignment horizontal="center" vertical="center"/>
    </xf>
    <xf numFmtId="0" fontId="28" fillId="0" borderId="164" xfId="0" applyFont="1" applyFill="1" applyBorder="1" applyAlignment="1">
      <alignment horizontal="left" vertical="center" indent="1"/>
    </xf>
    <xf numFmtId="0" fontId="28" fillId="0" borderId="162" xfId="0" applyFont="1" applyFill="1" applyBorder="1" applyAlignment="1">
      <alignment horizontal="right" vertical="center"/>
    </xf>
    <xf numFmtId="0" fontId="28" fillId="0" borderId="181" xfId="0" applyFont="1" applyFill="1" applyBorder="1" applyAlignment="1">
      <alignment horizontal="center" vertical="center"/>
    </xf>
    <xf numFmtId="0" fontId="28" fillId="0" borderId="158" xfId="0" applyFont="1" applyFill="1" applyBorder="1" applyAlignment="1">
      <alignment horizontal="right" vertical="center"/>
    </xf>
    <xf numFmtId="0" fontId="28" fillId="0" borderId="182" xfId="0" applyFont="1" applyFill="1" applyBorder="1" applyAlignment="1">
      <alignment horizontal="left" vertical="center" indent="1"/>
    </xf>
    <xf numFmtId="0" fontId="28" fillId="0" borderId="183" xfId="0" applyFont="1" applyBorder="1" applyAlignment="1">
      <alignment horizontal="right" vertical="center"/>
    </xf>
    <xf numFmtId="0" fontId="28" fillId="0" borderId="181" xfId="0" applyFont="1" applyBorder="1" applyAlignment="1">
      <alignment horizontal="center" vertical="center"/>
    </xf>
    <xf numFmtId="0" fontId="28" fillId="0" borderId="184" xfId="0" applyFont="1" applyFill="1" applyBorder="1" applyAlignment="1">
      <alignment vertical="center" shrinkToFit="1"/>
    </xf>
    <xf numFmtId="0" fontId="28" fillId="0" borderId="152" xfId="0" applyFont="1" applyFill="1" applyBorder="1" applyAlignment="1">
      <alignment horizontal="right" vertical="center"/>
    </xf>
    <xf numFmtId="0" fontId="28" fillId="0" borderId="153" xfId="0" applyFont="1" applyFill="1" applyBorder="1" applyAlignment="1">
      <alignment horizontal="center" vertical="center"/>
    </xf>
    <xf numFmtId="0" fontId="28" fillId="34" borderId="169" xfId="0" applyFont="1" applyFill="1" applyBorder="1" applyAlignment="1">
      <alignment horizontal="right" vertical="center"/>
    </xf>
    <xf numFmtId="0" fontId="28" fillId="34" borderId="170" xfId="0" applyFont="1" applyFill="1" applyBorder="1" applyAlignment="1">
      <alignment horizontal="center" vertical="center"/>
    </xf>
    <xf numFmtId="0" fontId="28" fillId="34" borderId="185" xfId="0" applyFont="1" applyFill="1" applyBorder="1" applyAlignment="1">
      <alignment vertical="center"/>
    </xf>
    <xf numFmtId="0" fontId="28" fillId="0" borderId="186" xfId="0" applyFont="1" applyFill="1" applyBorder="1" applyAlignment="1">
      <alignment vertical="center" shrinkToFit="1"/>
    </xf>
    <xf numFmtId="0" fontId="28" fillId="34" borderId="184" xfId="0" applyFont="1" applyFill="1" applyBorder="1" applyAlignment="1">
      <alignment vertical="center"/>
    </xf>
    <xf numFmtId="0" fontId="28" fillId="34" borderId="173" xfId="0" applyFont="1" applyFill="1" applyBorder="1" applyAlignment="1">
      <alignment horizontal="right" vertical="center"/>
    </xf>
    <xf numFmtId="0" fontId="28" fillId="34" borderId="174" xfId="0" applyFont="1" applyFill="1" applyBorder="1" applyAlignment="1">
      <alignment horizontal="center" vertical="center"/>
    </xf>
    <xf numFmtId="0" fontId="28" fillId="0" borderId="187" xfId="0" applyFont="1" applyFill="1" applyBorder="1" applyAlignment="1">
      <alignment horizontal="left" vertical="center" indent="1"/>
    </xf>
    <xf numFmtId="0" fontId="28" fillId="34" borderId="188" xfId="0" applyFont="1" applyFill="1" applyBorder="1" applyAlignment="1">
      <alignment vertical="center"/>
    </xf>
    <xf numFmtId="0" fontId="28" fillId="34" borderId="178" xfId="0" applyFont="1" applyFill="1" applyBorder="1" applyAlignment="1">
      <alignment horizontal="right" vertical="center"/>
    </xf>
    <xf numFmtId="0" fontId="28" fillId="34" borderId="179" xfId="0" applyFont="1" applyFill="1" applyBorder="1" applyAlignment="1">
      <alignment horizontal="center" vertical="center"/>
    </xf>
    <xf numFmtId="0" fontId="28" fillId="34" borderId="156" xfId="0" applyFont="1" applyFill="1" applyBorder="1" applyAlignment="1">
      <alignment horizontal="right" vertical="center"/>
    </xf>
    <xf numFmtId="0" fontId="28" fillId="34" borderId="153" xfId="0" applyFont="1" applyFill="1" applyBorder="1" applyAlignment="1">
      <alignment horizontal="right" vertical="center"/>
    </xf>
    <xf numFmtId="0" fontId="28" fillId="34" borderId="179" xfId="0" applyFont="1" applyFill="1" applyBorder="1" applyAlignment="1">
      <alignment horizontal="right" vertical="center"/>
    </xf>
    <xf numFmtId="0" fontId="28" fillId="0" borderId="189" xfId="0" applyFont="1" applyBorder="1" applyAlignment="1">
      <alignment vertical="center"/>
    </xf>
    <xf numFmtId="0" fontId="28" fillId="34" borderId="190" xfId="0" applyFont="1" applyFill="1" applyBorder="1" applyAlignment="1">
      <alignment vertical="center"/>
    </xf>
    <xf numFmtId="0" fontId="28" fillId="0" borderId="191" xfId="0" applyFont="1" applyBorder="1" applyAlignment="1">
      <alignment vertical="center"/>
    </xf>
    <xf numFmtId="0" fontId="28" fillId="34" borderId="189" xfId="0" applyFont="1" applyFill="1" applyBorder="1" applyAlignment="1">
      <alignment vertical="center"/>
    </xf>
    <xf numFmtId="0" fontId="28" fillId="0" borderId="192" xfId="0" applyFont="1" applyFill="1" applyBorder="1" applyAlignment="1">
      <alignment vertical="center"/>
    </xf>
    <xf numFmtId="0" fontId="28" fillId="0" borderId="191" xfId="0" applyFont="1" applyFill="1" applyBorder="1" applyAlignment="1">
      <alignment vertical="center"/>
    </xf>
    <xf numFmtId="0" fontId="28" fillId="34" borderId="193" xfId="0" applyFont="1" applyFill="1" applyBorder="1" applyAlignment="1">
      <alignment vertical="center"/>
    </xf>
    <xf numFmtId="0" fontId="28" fillId="0" borderId="192" xfId="0" applyFont="1" applyBorder="1" applyAlignment="1">
      <alignment vertical="center"/>
    </xf>
    <xf numFmtId="0" fontId="28" fillId="0" borderId="189" xfId="0" applyFont="1" applyFill="1" applyBorder="1" applyAlignment="1">
      <alignment vertical="center"/>
    </xf>
    <xf numFmtId="0" fontId="28" fillId="34" borderId="194" xfId="0" applyFont="1" applyFill="1" applyBorder="1" applyAlignment="1">
      <alignment vertical="center"/>
    </xf>
    <xf numFmtId="0" fontId="28" fillId="0" borderId="195" xfId="0" applyFont="1" applyBorder="1" applyAlignment="1">
      <alignment vertical="center"/>
    </xf>
    <xf numFmtId="0" fontId="28" fillId="0" borderId="194" xfId="0" applyFont="1" applyBorder="1" applyAlignment="1">
      <alignment vertical="center"/>
    </xf>
    <xf numFmtId="0" fontId="28" fillId="34" borderId="195" xfId="0" applyFont="1" applyFill="1" applyBorder="1" applyAlignment="1">
      <alignment vertical="center"/>
    </xf>
    <xf numFmtId="0" fontId="0" fillId="0" borderId="56" xfId="0" applyFill="1" applyBorder="1" applyAlignment="1">
      <alignment horizontal="center" vertical="center"/>
    </xf>
    <xf numFmtId="0" fontId="28" fillId="0" borderId="196" xfId="0" applyFont="1" applyBorder="1" applyAlignment="1">
      <alignment vertical="center"/>
    </xf>
    <xf numFmtId="0" fontId="28" fillId="34" borderId="197" xfId="0" applyFont="1" applyFill="1" applyBorder="1" applyAlignment="1">
      <alignment vertical="center"/>
    </xf>
    <xf numFmtId="0" fontId="28" fillId="0" borderId="198" xfId="0" applyFont="1" applyBorder="1" applyAlignment="1">
      <alignment vertical="center"/>
    </xf>
    <xf numFmtId="0" fontId="28" fillId="34" borderId="199" xfId="0" applyFont="1" applyFill="1" applyBorder="1" applyAlignment="1">
      <alignment vertical="center"/>
    </xf>
    <xf numFmtId="0" fontId="28" fillId="0" borderId="200" xfId="0" applyFont="1" applyFill="1" applyBorder="1" applyAlignment="1">
      <alignment vertical="center"/>
    </xf>
    <xf numFmtId="0" fontId="28" fillId="34" borderId="201" xfId="0" applyFont="1" applyFill="1" applyBorder="1" applyAlignment="1">
      <alignment vertical="center"/>
    </xf>
    <xf numFmtId="0" fontId="28" fillId="0" borderId="200" xfId="0" applyFont="1" applyBorder="1" applyAlignment="1">
      <alignment vertical="center"/>
    </xf>
    <xf numFmtId="0" fontId="28" fillId="0" borderId="196" xfId="0" applyFont="1" applyFill="1" applyBorder="1" applyAlignment="1">
      <alignment vertical="center"/>
    </xf>
    <xf numFmtId="0" fontId="28" fillId="34" borderId="202" xfId="0" applyFont="1" applyFill="1" applyBorder="1" applyAlignment="1">
      <alignment vertical="center"/>
    </xf>
    <xf numFmtId="0" fontId="28" fillId="0" borderId="203" xfId="0" applyFont="1" applyBorder="1" applyAlignment="1">
      <alignment vertical="center"/>
    </xf>
    <xf numFmtId="0" fontId="28" fillId="0" borderId="204" xfId="0" applyFont="1" applyBorder="1" applyAlignment="1">
      <alignment vertical="center"/>
    </xf>
    <xf numFmtId="0" fontId="28" fillId="34" borderId="205" xfId="0" applyFont="1" applyFill="1" applyBorder="1" applyAlignment="1">
      <alignment vertical="center"/>
    </xf>
    <xf numFmtId="0" fontId="28" fillId="0" borderId="206" xfId="0" applyFont="1" applyBorder="1" applyAlignment="1">
      <alignment vertical="center"/>
    </xf>
    <xf numFmtId="0" fontId="12" fillId="0" borderId="0" xfId="0" applyFont="1" applyBorder="1" applyAlignment="1">
      <alignment vertical="center"/>
    </xf>
    <xf numFmtId="0" fontId="0" fillId="0" borderId="0" xfId="0" applyFont="1" applyFill="1" applyBorder="1" applyAlignment="1">
      <alignment horizontal="center" vertical="center" shrinkToFit="1"/>
    </xf>
    <xf numFmtId="0" fontId="28" fillId="34" borderId="207" xfId="0" applyFont="1" applyFill="1" applyBorder="1" applyAlignment="1">
      <alignment vertical="center"/>
    </xf>
    <xf numFmtId="0" fontId="28" fillId="0" borderId="205" xfId="0" applyFont="1" applyBorder="1" applyAlignment="1">
      <alignment vertical="center"/>
    </xf>
    <xf numFmtId="0" fontId="28" fillId="0" borderId="208" xfId="0" applyFont="1" applyBorder="1" applyAlignment="1">
      <alignment vertical="center"/>
    </xf>
    <xf numFmtId="0" fontId="28" fillId="0" borderId="90" xfId="0" applyFont="1" applyBorder="1" applyAlignment="1">
      <alignment vertical="center"/>
    </xf>
    <xf numFmtId="0" fontId="28" fillId="0" borderId="91" xfId="0" applyFont="1" applyBorder="1" applyAlignment="1">
      <alignment vertical="center"/>
    </xf>
    <xf numFmtId="0" fontId="28" fillId="0" borderId="92" xfId="0" applyFont="1" applyBorder="1" applyAlignment="1">
      <alignment vertical="center"/>
    </xf>
    <xf numFmtId="0" fontId="12" fillId="0" borderId="0" xfId="0" applyFont="1" applyAlignment="1">
      <alignment horizontal="left" vertical="distributed"/>
    </xf>
    <xf numFmtId="0" fontId="12" fillId="0" borderId="0" xfId="0" applyFont="1" applyAlignment="1">
      <alignment horizontal="left" vertical="center"/>
    </xf>
    <xf numFmtId="0" fontId="28" fillId="34" borderId="56" xfId="0" applyFont="1" applyFill="1" applyBorder="1" applyAlignment="1">
      <alignment vertical="center"/>
    </xf>
    <xf numFmtId="0" fontId="28" fillId="0" borderId="60" xfId="0" applyFont="1" applyFill="1" applyBorder="1" applyAlignment="1">
      <alignment horizontal="right" vertical="center"/>
    </xf>
    <xf numFmtId="0" fontId="28" fillId="0" borderId="18" xfId="0" applyFont="1" applyBorder="1" applyAlignment="1">
      <alignment horizontal="right" vertical="center"/>
    </xf>
    <xf numFmtId="0" fontId="28" fillId="0" borderId="50" xfId="0" applyFont="1" applyBorder="1" applyAlignment="1">
      <alignment horizontal="right" vertical="center"/>
    </xf>
    <xf numFmtId="0" fontId="28" fillId="0" borderId="51" xfId="0" applyFont="1" applyBorder="1" applyAlignment="1">
      <alignment horizontal="right" vertical="center"/>
    </xf>
    <xf numFmtId="0" fontId="28" fillId="0" borderId="52" xfId="0" applyFont="1" applyBorder="1" applyAlignment="1">
      <alignment horizontal="right" vertical="center"/>
    </xf>
    <xf numFmtId="0" fontId="28" fillId="0" borderId="134" xfId="0" applyFont="1" applyFill="1" applyBorder="1" applyAlignment="1">
      <alignment vertical="center"/>
    </xf>
    <xf numFmtId="0" fontId="28" fillId="0" borderId="62" xfId="0" applyFont="1" applyFill="1" applyBorder="1" applyAlignment="1">
      <alignment vertical="center"/>
    </xf>
    <xf numFmtId="0" fontId="28" fillId="0" borderId="135" xfId="0" applyFont="1" applyFill="1" applyBorder="1" applyAlignment="1">
      <alignment vertical="center"/>
    </xf>
    <xf numFmtId="0" fontId="28" fillId="0" borderId="51" xfId="0" applyFont="1" applyFill="1" applyBorder="1" applyAlignment="1">
      <alignment vertical="center"/>
    </xf>
    <xf numFmtId="0" fontId="28" fillId="0" borderId="25" xfId="0" applyFont="1" applyFill="1" applyBorder="1" applyAlignment="1">
      <alignment vertical="center"/>
    </xf>
    <xf numFmtId="0" fontId="28" fillId="0" borderId="209" xfId="0" applyFont="1" applyBorder="1" applyAlignment="1">
      <alignment vertical="center"/>
    </xf>
    <xf numFmtId="0" fontId="28" fillId="0" borderId="210" xfId="0" applyFont="1" applyBorder="1" applyAlignment="1">
      <alignment vertical="center"/>
    </xf>
    <xf numFmtId="0" fontId="28" fillId="0" borderId="211" xfId="0" applyFont="1" applyFill="1" applyBorder="1" applyAlignment="1">
      <alignment vertical="center"/>
    </xf>
    <xf numFmtId="0" fontId="28" fillId="0" borderId="211" xfId="0" applyFont="1" applyBorder="1" applyAlignment="1">
      <alignment vertical="center"/>
    </xf>
    <xf numFmtId="0" fontId="28" fillId="0" borderId="183" xfId="0" applyFont="1" applyFill="1" applyBorder="1" applyAlignment="1">
      <alignment vertical="center"/>
    </xf>
    <xf numFmtId="0" fontId="28" fillId="0" borderId="181" xfId="0" applyFont="1" applyFill="1" applyBorder="1" applyAlignment="1">
      <alignment vertical="center"/>
    </xf>
    <xf numFmtId="0" fontId="28" fillId="0" borderId="182" xfId="0" applyFont="1" applyFill="1" applyBorder="1" applyAlignment="1">
      <alignment vertical="center"/>
    </xf>
    <xf numFmtId="0" fontId="28" fillId="34" borderId="158" xfId="0" applyFont="1" applyFill="1" applyBorder="1" applyAlignment="1">
      <alignment vertical="center"/>
    </xf>
    <xf numFmtId="0" fontId="28" fillId="34" borderId="159" xfId="0" applyFont="1" applyFill="1" applyBorder="1" applyAlignment="1">
      <alignment vertical="center"/>
    </xf>
    <xf numFmtId="0" fontId="28" fillId="34" borderId="160" xfId="0" applyFont="1" applyFill="1" applyBorder="1" applyAlignment="1">
      <alignment vertical="center"/>
    </xf>
    <xf numFmtId="0" fontId="28" fillId="0" borderId="184" xfId="0" applyFont="1" applyBorder="1" applyAlignment="1">
      <alignment horizontal="left" vertical="center" indent="1"/>
    </xf>
    <xf numFmtId="0" fontId="28" fillId="0" borderId="212" xfId="0" applyFont="1" applyFill="1" applyBorder="1" applyAlignment="1">
      <alignment horizontal="left" vertical="center" indent="1" shrinkToFit="1"/>
    </xf>
    <xf numFmtId="0" fontId="28" fillId="0" borderId="183" xfId="0" applyFont="1" applyFill="1" applyBorder="1" applyAlignment="1">
      <alignment horizontal="right" vertical="center"/>
    </xf>
    <xf numFmtId="0" fontId="28" fillId="0" borderId="186" xfId="0" applyFont="1" applyFill="1" applyBorder="1" applyAlignment="1">
      <alignment horizontal="left" vertical="center" indent="1" shrinkToFit="1"/>
    </xf>
    <xf numFmtId="0" fontId="28" fillId="0" borderId="159" xfId="0" applyFont="1" applyFill="1" applyBorder="1" applyAlignment="1">
      <alignment horizontal="center" vertical="center"/>
    </xf>
    <xf numFmtId="0" fontId="28" fillId="0" borderId="212" xfId="0" applyFont="1" applyFill="1" applyBorder="1" applyAlignment="1">
      <alignment horizontal="left" vertical="center" indent="1"/>
    </xf>
    <xf numFmtId="0" fontId="28" fillId="0" borderId="184" xfId="0" applyFont="1" applyFill="1" applyBorder="1" applyAlignment="1">
      <alignment horizontal="left" vertical="center" indent="1" shrinkToFit="1"/>
    </xf>
    <xf numFmtId="0" fontId="28" fillId="0" borderId="173" xfId="0" applyFont="1" applyBorder="1" applyAlignment="1">
      <alignment horizontal="right" vertical="center"/>
    </xf>
    <xf numFmtId="0" fontId="28" fillId="0" borderId="174" xfId="0" applyFont="1" applyBorder="1" applyAlignment="1">
      <alignment horizontal="center" vertical="center"/>
    </xf>
    <xf numFmtId="0" fontId="28" fillId="34" borderId="191" xfId="0" applyFont="1" applyFill="1" applyBorder="1" applyAlignment="1">
      <alignment vertical="center"/>
    </xf>
    <xf numFmtId="0" fontId="28" fillId="0" borderId="183" xfId="0" applyFont="1" applyBorder="1" applyAlignment="1">
      <alignment vertical="center"/>
    </xf>
    <xf numFmtId="0" fontId="28" fillId="0" borderId="213" xfId="0" applyFont="1" applyBorder="1" applyAlignment="1">
      <alignment vertical="center"/>
    </xf>
    <xf numFmtId="0" fontId="1" fillId="0" borderId="214" xfId="68" applyFont="1" applyBorder="1">
      <alignment vertical="center"/>
      <protection/>
    </xf>
    <xf numFmtId="0" fontId="28" fillId="33" borderId="17" xfId="0" applyFont="1" applyFill="1" applyBorder="1" applyAlignment="1">
      <alignment vertical="center" shrinkToFit="1"/>
    </xf>
    <xf numFmtId="0" fontId="1" fillId="0" borderId="215" xfId="68" applyFont="1" applyBorder="1">
      <alignment vertical="center"/>
      <protection/>
    </xf>
    <xf numFmtId="0" fontId="1" fillId="34" borderId="51" xfId="68" applyFont="1" applyFill="1" applyBorder="1">
      <alignment vertical="center"/>
      <protection/>
    </xf>
    <xf numFmtId="0" fontId="1" fillId="0" borderId="189" xfId="68" applyFont="1" applyBorder="1">
      <alignment vertical="center"/>
      <protection/>
    </xf>
    <xf numFmtId="0" fontId="1" fillId="0" borderId="216" xfId="68" applyFont="1" applyBorder="1">
      <alignment vertical="center"/>
      <protection/>
    </xf>
    <xf numFmtId="0" fontId="1" fillId="0" borderId="191" xfId="68" applyFont="1" applyBorder="1">
      <alignment vertical="center"/>
      <protection/>
    </xf>
    <xf numFmtId="0" fontId="1" fillId="0" borderId="217" xfId="68" applyFont="1" applyBorder="1">
      <alignment vertical="center"/>
      <protection/>
    </xf>
    <xf numFmtId="0" fontId="1" fillId="0" borderId="218" xfId="68" applyFont="1" applyBorder="1">
      <alignment vertical="center"/>
      <protection/>
    </xf>
    <xf numFmtId="0" fontId="1" fillId="0" borderId="152" xfId="68" applyFont="1" applyBorder="1">
      <alignment vertical="center"/>
      <protection/>
    </xf>
    <xf numFmtId="0" fontId="1" fillId="34" borderId="152" xfId="68" applyFont="1" applyFill="1" applyBorder="1">
      <alignment vertical="center"/>
      <protection/>
    </xf>
    <xf numFmtId="0" fontId="1" fillId="34" borderId="153" xfId="68" applyFont="1" applyFill="1" applyBorder="1">
      <alignment vertical="center"/>
      <protection/>
    </xf>
    <xf numFmtId="0" fontId="1" fillId="36" borderId="152" xfId="68" applyFont="1" applyFill="1" applyBorder="1">
      <alignment vertical="center"/>
      <protection/>
    </xf>
    <xf numFmtId="0" fontId="1" fillId="36" borderId="153" xfId="68" applyFont="1" applyFill="1" applyBorder="1">
      <alignment vertical="center"/>
      <protection/>
    </xf>
    <xf numFmtId="0" fontId="1" fillId="0" borderId="219" xfId="68" applyFont="1" applyBorder="1">
      <alignment vertical="center"/>
      <protection/>
    </xf>
    <xf numFmtId="0" fontId="1" fillId="0" borderId="220" xfId="68" applyFont="1" applyBorder="1">
      <alignment vertical="center"/>
      <protection/>
    </xf>
    <xf numFmtId="0" fontId="1" fillId="0" borderId="158" xfId="68" applyFont="1" applyBorder="1">
      <alignment vertical="center"/>
      <protection/>
    </xf>
    <xf numFmtId="0" fontId="1" fillId="0" borderId="159" xfId="68" applyFont="1" applyBorder="1">
      <alignment vertical="center"/>
      <protection/>
    </xf>
    <xf numFmtId="0" fontId="1" fillId="34" borderId="178" xfId="68" applyFont="1" applyFill="1" applyBorder="1">
      <alignment vertical="center"/>
      <protection/>
    </xf>
    <xf numFmtId="0" fontId="1" fillId="34" borderId="179" xfId="68" applyFont="1" applyFill="1" applyBorder="1">
      <alignment vertical="center"/>
      <protection/>
    </xf>
    <xf numFmtId="0" fontId="1" fillId="34" borderId="221" xfId="68" applyFont="1" applyFill="1" applyBorder="1">
      <alignment vertical="center"/>
      <protection/>
    </xf>
    <xf numFmtId="0" fontId="1" fillId="36" borderId="221" xfId="68" applyFont="1" applyFill="1" applyBorder="1">
      <alignment vertical="center"/>
      <protection/>
    </xf>
    <xf numFmtId="0" fontId="1" fillId="34" borderId="189" xfId="68" applyFont="1" applyFill="1" applyBorder="1">
      <alignment vertical="center"/>
      <protection/>
    </xf>
    <xf numFmtId="0" fontId="1" fillId="36" borderId="189" xfId="68" applyFont="1" applyFill="1" applyBorder="1">
      <alignment vertical="center"/>
      <protection/>
    </xf>
    <xf numFmtId="0" fontId="1" fillId="36" borderId="195" xfId="68" applyFont="1" applyFill="1" applyBorder="1">
      <alignment vertical="center"/>
      <protection/>
    </xf>
    <xf numFmtId="0" fontId="1" fillId="34" borderId="195" xfId="68" applyFont="1" applyFill="1" applyBorder="1">
      <alignment vertical="center"/>
      <protection/>
    </xf>
    <xf numFmtId="0" fontId="36" fillId="0" borderId="88" xfId="61" applyFont="1" applyBorder="1" applyAlignment="1">
      <alignment horizontal="center" vertical="center" textRotation="255" shrinkToFit="1"/>
      <protection/>
    </xf>
    <xf numFmtId="0" fontId="34" fillId="0" borderId="88" xfId="61" applyFont="1" applyBorder="1" applyAlignment="1">
      <alignment horizontal="center" vertical="center"/>
      <protection/>
    </xf>
    <xf numFmtId="0" fontId="32" fillId="0" borderId="88" xfId="0" applyFont="1" applyBorder="1" applyAlignment="1">
      <alignment horizontal="center" vertical="center"/>
    </xf>
    <xf numFmtId="0" fontId="36" fillId="0" borderId="88" xfId="61" applyFont="1" applyFill="1" applyBorder="1" applyAlignment="1">
      <alignment horizontal="center" vertical="center" shrinkToFit="1"/>
      <protection/>
    </xf>
    <xf numFmtId="0" fontId="36" fillId="0" borderId="222" xfId="61" applyFont="1" applyFill="1" applyBorder="1" applyAlignment="1">
      <alignment horizontal="center" vertical="center" shrinkToFit="1"/>
      <protection/>
    </xf>
    <xf numFmtId="0" fontId="36" fillId="0" borderId="223" xfId="61" applyFont="1" applyFill="1" applyBorder="1" applyAlignment="1">
      <alignment horizontal="center" vertical="center" shrinkToFit="1"/>
      <protection/>
    </xf>
    <xf numFmtId="0" fontId="36" fillId="0" borderId="224" xfId="61" applyFont="1" applyFill="1" applyBorder="1" applyAlignment="1">
      <alignment horizontal="center" vertical="center" shrinkToFit="1"/>
      <protection/>
    </xf>
    <xf numFmtId="0" fontId="36" fillId="0" borderId="90" xfId="61" applyFont="1" applyBorder="1" applyAlignment="1">
      <alignment horizontal="center" vertical="center" shrinkToFit="1"/>
      <protection/>
    </xf>
    <xf numFmtId="0" fontId="36" fillId="0" borderId="91" xfId="61" applyFont="1" applyBorder="1" applyAlignment="1">
      <alignment horizontal="center" vertical="center" shrinkToFit="1"/>
      <protection/>
    </xf>
    <xf numFmtId="0" fontId="36" fillId="0" borderId="92" xfId="61" applyFont="1" applyBorder="1" applyAlignment="1">
      <alignment horizontal="center" vertical="center" shrinkToFit="1"/>
      <protection/>
    </xf>
    <xf numFmtId="0" fontId="36" fillId="34" borderId="57" xfId="61" applyFont="1" applyFill="1" applyBorder="1" applyAlignment="1">
      <alignment horizontal="center" vertical="center" shrinkToFit="1"/>
      <protection/>
    </xf>
    <xf numFmtId="0" fontId="36" fillId="34" borderId="58" xfId="61" applyFont="1" applyFill="1" applyBorder="1" applyAlignment="1">
      <alignment horizontal="center" vertical="center" shrinkToFit="1"/>
      <protection/>
    </xf>
    <xf numFmtId="0" fontId="36" fillId="34" borderId="59" xfId="61" applyFont="1" applyFill="1" applyBorder="1" applyAlignment="1">
      <alignment horizontal="center" vertical="center" shrinkToFit="1"/>
      <protection/>
    </xf>
    <xf numFmtId="0" fontId="36" fillId="0" borderId="55" xfId="61" applyFont="1" applyBorder="1" applyAlignment="1">
      <alignment horizontal="center" vertical="center" shrinkToFit="1"/>
      <protection/>
    </xf>
    <xf numFmtId="0" fontId="36" fillId="0" borderId="50" xfId="61" applyFont="1" applyBorder="1" applyAlignment="1">
      <alignment horizontal="center" vertical="center" shrinkToFit="1"/>
      <protection/>
    </xf>
    <xf numFmtId="0" fontId="36" fillId="0" borderId="78" xfId="61" applyFont="1" applyBorder="1" applyAlignment="1">
      <alignment horizontal="center" vertical="center" shrinkToFit="1"/>
      <protection/>
    </xf>
    <xf numFmtId="0" fontId="36" fillId="0" borderId="225" xfId="61" applyFont="1" applyBorder="1" applyAlignment="1">
      <alignment horizontal="center" vertical="center"/>
      <protection/>
    </xf>
    <xf numFmtId="0" fontId="36" fillId="0" borderId="52" xfId="61" applyFont="1" applyBorder="1" applyAlignment="1">
      <alignment horizontal="center" vertical="center"/>
      <protection/>
    </xf>
    <xf numFmtId="0" fontId="36" fillId="0" borderId="26" xfId="61" applyFont="1" applyBorder="1" applyAlignment="1">
      <alignment vertical="center"/>
      <protection/>
    </xf>
    <xf numFmtId="0" fontId="36" fillId="0" borderId="78" xfId="61" applyFont="1" applyBorder="1" applyAlignment="1">
      <alignment vertical="center"/>
      <protection/>
    </xf>
    <xf numFmtId="0" fontId="36" fillId="0" borderId="35" xfId="61" applyFont="1" applyBorder="1" applyAlignment="1">
      <alignment vertical="center"/>
      <protection/>
    </xf>
    <xf numFmtId="0" fontId="36" fillId="0" borderId="52" xfId="61" applyFont="1" applyBorder="1" applyAlignment="1">
      <alignment vertical="center"/>
      <protection/>
    </xf>
    <xf numFmtId="0" fontId="36" fillId="0" borderId="226" xfId="61" applyFont="1" applyBorder="1" applyAlignment="1">
      <alignment vertical="center"/>
      <protection/>
    </xf>
    <xf numFmtId="0" fontId="28" fillId="33" borderId="17" xfId="0" applyFont="1" applyFill="1" applyBorder="1" applyAlignment="1">
      <alignment horizontal="center" vertical="center"/>
    </xf>
    <xf numFmtId="0" fontId="28" fillId="33" borderId="16" xfId="0" applyFont="1" applyFill="1" applyBorder="1" applyAlignment="1">
      <alignment horizontal="center" vertical="center"/>
    </xf>
    <xf numFmtId="0" fontId="36" fillId="0" borderId="63" xfId="63" applyFont="1" applyBorder="1" applyAlignment="1">
      <alignment vertical="center" textRotation="255"/>
      <protection/>
    </xf>
    <xf numFmtId="0" fontId="36" fillId="0" borderId="0" xfId="63" applyFont="1" applyBorder="1" applyAlignment="1">
      <alignment vertical="center" textRotation="255"/>
      <protection/>
    </xf>
    <xf numFmtId="0" fontId="36" fillId="0" borderId="88" xfId="63" applyFont="1" applyBorder="1" applyAlignment="1">
      <alignment vertical="center" textRotation="255"/>
      <protection/>
    </xf>
    <xf numFmtId="0" fontId="0" fillId="0" borderId="0" xfId="0" applyFont="1" applyFill="1" applyBorder="1" applyAlignment="1">
      <alignment horizontal="center" vertical="center"/>
    </xf>
    <xf numFmtId="0" fontId="36" fillId="34" borderId="227" xfId="61" applyFont="1" applyFill="1" applyBorder="1" applyAlignment="1">
      <alignment horizontal="center" vertical="center" shrinkToFit="1"/>
      <protection/>
    </xf>
    <xf numFmtId="0" fontId="36" fillId="34" borderId="125" xfId="61" applyFont="1" applyFill="1" applyBorder="1" applyAlignment="1">
      <alignment horizontal="center" vertical="center" shrinkToFit="1"/>
      <protection/>
    </xf>
    <xf numFmtId="0" fontId="28" fillId="33" borderId="35" xfId="0" applyFont="1" applyFill="1" applyBorder="1" applyAlignment="1">
      <alignment vertical="center"/>
    </xf>
    <xf numFmtId="0" fontId="36" fillId="0" borderId="228" xfId="61" applyFont="1" applyBorder="1" applyAlignment="1">
      <alignment horizontal="center" vertical="center" shrinkToFit="1"/>
      <protection/>
    </xf>
    <xf numFmtId="0" fontId="36" fillId="0" borderId="229" xfId="61" applyFont="1" applyBorder="1" applyAlignment="1">
      <alignment horizontal="center" vertical="center" shrinkToFit="1"/>
      <protection/>
    </xf>
    <xf numFmtId="0" fontId="36" fillId="0" borderId="215" xfId="61" applyFont="1" applyBorder="1" applyAlignment="1">
      <alignment horizontal="center" vertical="center" shrinkToFit="1"/>
      <protection/>
    </xf>
    <xf numFmtId="0" fontId="36" fillId="34" borderId="133" xfId="61" applyFont="1" applyFill="1" applyBorder="1" applyAlignment="1">
      <alignment horizontal="center" vertical="center" shrinkToFit="1"/>
      <protection/>
    </xf>
    <xf numFmtId="0" fontId="36" fillId="34" borderId="230" xfId="61" applyFont="1" applyFill="1" applyBorder="1" applyAlignment="1">
      <alignment horizontal="center" vertical="center" shrinkToFit="1"/>
      <protection/>
    </xf>
    <xf numFmtId="0" fontId="36" fillId="0" borderId="231" xfId="61" applyFont="1" applyBorder="1" applyAlignment="1">
      <alignment horizontal="center" vertical="center" shrinkToFit="1"/>
      <protection/>
    </xf>
    <xf numFmtId="0" fontId="36" fillId="0" borderId="232" xfId="61" applyFont="1" applyBorder="1" applyAlignment="1">
      <alignment horizontal="center" vertical="center" shrinkToFit="1"/>
      <protection/>
    </xf>
    <xf numFmtId="0" fontId="36" fillId="0" borderId="233" xfId="61" applyFont="1" applyBorder="1" applyAlignment="1">
      <alignment horizontal="center" vertical="center" shrinkToFit="1"/>
      <protection/>
    </xf>
    <xf numFmtId="0" fontId="37" fillId="0" borderId="0" xfId="63" applyFont="1" applyBorder="1" applyAlignment="1">
      <alignment vertical="center"/>
      <protection/>
    </xf>
    <xf numFmtId="0" fontId="36" fillId="0" borderId="99" xfId="61" applyFont="1" applyBorder="1" applyAlignment="1">
      <alignment vertical="center"/>
      <protection/>
    </xf>
    <xf numFmtId="0" fontId="36" fillId="34" borderId="234" xfId="61" applyFont="1" applyFill="1" applyBorder="1" applyAlignment="1">
      <alignment horizontal="center" vertical="center" shrinkToFit="1"/>
      <protection/>
    </xf>
    <xf numFmtId="0" fontId="36" fillId="34" borderId="235" xfId="61" applyFont="1" applyFill="1" applyBorder="1" applyAlignment="1">
      <alignment horizontal="center" vertical="center" shrinkToFit="1"/>
      <protection/>
    </xf>
    <xf numFmtId="0" fontId="36" fillId="0" borderId="236" xfId="61" applyFont="1" applyBorder="1" applyAlignment="1">
      <alignment horizontal="center" vertical="center" shrinkToFit="1"/>
      <protection/>
    </xf>
    <xf numFmtId="0" fontId="36" fillId="0" borderId="237" xfId="61" applyFont="1" applyBorder="1" applyAlignment="1">
      <alignment horizontal="center" vertical="center" shrinkToFit="1"/>
      <protection/>
    </xf>
    <xf numFmtId="0" fontId="36" fillId="0" borderId="238" xfId="61" applyFont="1" applyBorder="1" applyAlignment="1">
      <alignment horizontal="center" vertical="center" shrinkToFit="1"/>
      <protection/>
    </xf>
    <xf numFmtId="0" fontId="36" fillId="0" borderId="217" xfId="61" applyFont="1" applyBorder="1" applyAlignment="1">
      <alignment horizontal="center" vertical="center" shrinkToFit="1"/>
      <protection/>
    </xf>
    <xf numFmtId="0" fontId="36" fillId="0" borderId="218" xfId="61" applyFont="1" applyBorder="1" applyAlignment="1">
      <alignment horizontal="center" vertical="center" shrinkToFit="1"/>
      <protection/>
    </xf>
    <xf numFmtId="0" fontId="36" fillId="0" borderId="239" xfId="61" applyFont="1" applyBorder="1" applyAlignment="1">
      <alignment horizontal="center" vertical="center" shrinkToFit="1"/>
      <protection/>
    </xf>
    <xf numFmtId="0" fontId="36" fillId="0" borderId="152" xfId="61" applyFont="1" applyBorder="1" applyAlignment="1">
      <alignment horizontal="center" vertical="center" shrinkToFit="1"/>
      <protection/>
    </xf>
    <xf numFmtId="0" fontId="36" fillId="34" borderId="152" xfId="61" applyFont="1" applyFill="1" applyBorder="1" applyAlignment="1">
      <alignment horizontal="center" vertical="center" shrinkToFit="1"/>
      <protection/>
    </xf>
    <xf numFmtId="0" fontId="36" fillId="34" borderId="153" xfId="61" applyFont="1" applyFill="1" applyBorder="1" applyAlignment="1">
      <alignment horizontal="center" vertical="center" shrinkToFit="1"/>
      <protection/>
    </xf>
    <xf numFmtId="0" fontId="36" fillId="34" borderId="151" xfId="61" applyFont="1" applyFill="1" applyBorder="1" applyAlignment="1">
      <alignment horizontal="center" vertical="center" shrinkToFit="1"/>
      <protection/>
    </xf>
    <xf numFmtId="0" fontId="36" fillId="0" borderId="153" xfId="61" applyFont="1" applyBorder="1" applyAlignment="1">
      <alignment horizontal="center" vertical="center" shrinkToFit="1"/>
      <protection/>
    </xf>
    <xf numFmtId="0" fontId="36" fillId="0" borderId="151" xfId="61" applyFont="1" applyBorder="1" applyAlignment="1">
      <alignment horizontal="center" vertical="center" shrinkToFit="1"/>
      <protection/>
    </xf>
    <xf numFmtId="0" fontId="36" fillId="34" borderId="173" xfId="61" applyFont="1" applyFill="1" applyBorder="1" applyAlignment="1">
      <alignment horizontal="center" vertical="center" shrinkToFit="1"/>
      <protection/>
    </xf>
    <xf numFmtId="0" fontId="36" fillId="34" borderId="174" xfId="61" applyFont="1" applyFill="1" applyBorder="1" applyAlignment="1">
      <alignment horizontal="center" vertical="center" shrinkToFit="1"/>
      <protection/>
    </xf>
    <xf numFmtId="0" fontId="36" fillId="34" borderId="175" xfId="61" applyFont="1" applyFill="1" applyBorder="1" applyAlignment="1">
      <alignment horizontal="center" vertical="center" shrinkToFit="1"/>
      <protection/>
    </xf>
    <xf numFmtId="0" fontId="36" fillId="0" borderId="173" xfId="61" applyFont="1" applyBorder="1" applyAlignment="1">
      <alignment horizontal="center" vertical="center" shrinkToFit="1"/>
      <protection/>
    </xf>
    <xf numFmtId="0" fontId="36" fillId="0" borderId="174" xfId="61" applyFont="1" applyBorder="1" applyAlignment="1">
      <alignment horizontal="center" vertical="center" shrinkToFit="1"/>
      <protection/>
    </xf>
    <xf numFmtId="0" fontId="36" fillId="0" borderId="175" xfId="61" applyFont="1" applyBorder="1" applyAlignment="1">
      <alignment horizontal="center" vertical="center" shrinkToFit="1"/>
      <protection/>
    </xf>
    <xf numFmtId="0" fontId="36" fillId="0" borderId="219" xfId="61" applyFont="1" applyBorder="1" applyAlignment="1">
      <alignment horizontal="center" vertical="center" shrinkToFit="1"/>
      <protection/>
    </xf>
    <xf numFmtId="0" fontId="36" fillId="0" borderId="220" xfId="61" applyFont="1" applyBorder="1" applyAlignment="1">
      <alignment horizontal="center" vertical="center" shrinkToFit="1"/>
      <protection/>
    </xf>
    <xf numFmtId="0" fontId="36" fillId="0" borderId="240" xfId="61" applyFont="1" applyBorder="1" applyAlignment="1">
      <alignment horizontal="center" vertical="center" shrinkToFit="1"/>
      <protection/>
    </xf>
    <xf numFmtId="0" fontId="36" fillId="0" borderId="158" xfId="61" applyFont="1" applyBorder="1" applyAlignment="1">
      <alignment horizontal="center" vertical="center" shrinkToFit="1"/>
      <protection/>
    </xf>
    <xf numFmtId="0" fontId="36" fillId="0" borderId="159" xfId="61" applyFont="1" applyBorder="1" applyAlignment="1">
      <alignment horizontal="center" vertical="center" shrinkToFit="1"/>
      <protection/>
    </xf>
    <xf numFmtId="0" fontId="36" fillId="0" borderId="160" xfId="61" applyFont="1" applyBorder="1" applyAlignment="1">
      <alignment horizontal="center" vertical="center" shrinkToFit="1"/>
      <protection/>
    </xf>
    <xf numFmtId="0" fontId="36" fillId="34" borderId="178" xfId="61" applyFont="1" applyFill="1" applyBorder="1" applyAlignment="1">
      <alignment horizontal="center" vertical="center" shrinkToFit="1"/>
      <protection/>
    </xf>
    <xf numFmtId="0" fontId="36" fillId="34" borderId="179" xfId="61" applyFont="1" applyFill="1" applyBorder="1" applyAlignment="1">
      <alignment horizontal="center" vertical="center" shrinkToFit="1"/>
      <protection/>
    </xf>
    <xf numFmtId="0" fontId="36" fillId="34" borderId="180" xfId="61" applyFont="1" applyFill="1" applyBorder="1" applyAlignment="1">
      <alignment horizontal="center" vertical="center" shrinkToFit="1"/>
      <protection/>
    </xf>
    <xf numFmtId="0" fontId="36" fillId="0" borderId="234" xfId="61" applyFont="1" applyBorder="1" applyAlignment="1">
      <alignment horizontal="center" vertical="center" shrinkToFit="1"/>
      <protection/>
    </xf>
    <xf numFmtId="0" fontId="36" fillId="0" borderId="241" xfId="61" applyFont="1" applyBorder="1" applyAlignment="1">
      <alignment horizontal="center" vertical="center" shrinkToFit="1"/>
      <protection/>
    </xf>
    <xf numFmtId="0" fontId="36" fillId="0" borderId="242" xfId="61" applyFont="1" applyBorder="1" applyAlignment="1">
      <alignment horizontal="center" vertical="center" shrinkToFit="1"/>
      <protection/>
    </xf>
    <xf numFmtId="0" fontId="36" fillId="0" borderId="243" xfId="61" applyFont="1" applyBorder="1" applyAlignment="1">
      <alignment horizontal="center" vertical="center" shrinkToFit="1"/>
      <protection/>
    </xf>
    <xf numFmtId="0" fontId="36" fillId="0" borderId="244" xfId="61" applyFont="1" applyBorder="1" applyAlignment="1">
      <alignment horizontal="center" vertical="center" shrinkToFit="1"/>
      <protection/>
    </xf>
    <xf numFmtId="0" fontId="36" fillId="34" borderId="221" xfId="61" applyFont="1" applyFill="1" applyBorder="1" applyAlignment="1">
      <alignment horizontal="center" vertical="center" shrinkToFit="1"/>
      <protection/>
    </xf>
    <xf numFmtId="0" fontId="36" fillId="34" borderId="189" xfId="61" applyFont="1" applyFill="1" applyBorder="1" applyAlignment="1">
      <alignment horizontal="center" vertical="center" shrinkToFit="1"/>
      <protection/>
    </xf>
    <xf numFmtId="0" fontId="36" fillId="34" borderId="245" xfId="61" applyFont="1" applyFill="1" applyBorder="1" applyAlignment="1">
      <alignment horizontal="center" vertical="center" shrinkToFit="1"/>
      <protection/>
    </xf>
    <xf numFmtId="0" fontId="34" fillId="0" borderId="88" xfId="63" applyFont="1" applyBorder="1" applyAlignment="1">
      <alignment vertical="top" wrapText="1"/>
      <protection/>
    </xf>
    <xf numFmtId="0" fontId="36" fillId="34" borderId="74" xfId="61" applyFont="1" applyFill="1" applyBorder="1" applyAlignment="1">
      <alignment horizontal="center" vertical="center" shrinkToFit="1"/>
      <protection/>
    </xf>
    <xf numFmtId="0" fontId="36" fillId="34" borderId="79" xfId="61" applyFont="1" applyFill="1" applyBorder="1" applyAlignment="1">
      <alignment horizontal="center" vertical="center" shrinkToFit="1"/>
      <protection/>
    </xf>
    <xf numFmtId="0" fontId="36" fillId="0" borderId="95" xfId="61" applyFont="1" applyBorder="1" applyAlignment="1">
      <alignment horizontal="center" vertical="center" shrinkToFit="1"/>
      <protection/>
    </xf>
    <xf numFmtId="0" fontId="36" fillId="0" borderId="88" xfId="61" applyFont="1" applyBorder="1" applyAlignment="1">
      <alignment horizontal="center" vertical="center" shrinkToFit="1"/>
      <protection/>
    </xf>
    <xf numFmtId="0" fontId="34" fillId="0" borderId="0" xfId="63" applyFont="1" applyBorder="1" applyAlignment="1">
      <alignment vertical="top" wrapText="1"/>
      <protection/>
    </xf>
    <xf numFmtId="0" fontId="36" fillId="34" borderId="246" xfId="61" applyFont="1" applyFill="1" applyBorder="1" applyAlignment="1">
      <alignment horizontal="center" vertical="center" shrinkToFit="1"/>
      <protection/>
    </xf>
    <xf numFmtId="0" fontId="28" fillId="0" borderId="22" xfId="0" applyFont="1" applyFill="1" applyBorder="1" applyAlignment="1">
      <alignment horizontal="left" vertical="center" indent="1"/>
    </xf>
    <xf numFmtId="0" fontId="28" fillId="0" borderId="151" xfId="0" applyFont="1" applyFill="1" applyBorder="1" applyAlignment="1">
      <alignment horizontal="left" vertical="center" indent="1"/>
    </xf>
    <xf numFmtId="0" fontId="28" fillId="0" borderId="153" xfId="0" applyFont="1" applyFill="1" applyBorder="1" applyAlignment="1">
      <alignment horizontal="right" vertical="center"/>
    </xf>
    <xf numFmtId="0" fontId="28" fillId="0" borderId="151" xfId="0" applyFont="1" applyFill="1" applyBorder="1" applyAlignment="1">
      <alignment horizontal="right" vertical="center"/>
    </xf>
    <xf numFmtId="0" fontId="28" fillId="0" borderId="247" xfId="0" applyFont="1" applyFill="1" applyBorder="1" applyAlignment="1">
      <alignment vertical="center"/>
    </xf>
    <xf numFmtId="0" fontId="28" fillId="0" borderId="154" xfId="0" applyFont="1" applyFill="1" applyBorder="1" applyAlignment="1">
      <alignment vertical="center"/>
    </xf>
    <xf numFmtId="0" fontId="28" fillId="0" borderId="178" xfId="0" applyFont="1" applyFill="1" applyBorder="1" applyAlignment="1">
      <alignment horizontal="right" vertical="center"/>
    </xf>
    <xf numFmtId="0" fontId="28" fillId="0" borderId="179" xfId="0" applyFont="1" applyFill="1" applyBorder="1" applyAlignment="1">
      <alignment horizontal="center" vertical="center"/>
    </xf>
    <xf numFmtId="0" fontId="28" fillId="0" borderId="179" xfId="0" applyFont="1" applyFill="1" applyBorder="1" applyAlignment="1">
      <alignment horizontal="right" vertical="center"/>
    </xf>
    <xf numFmtId="0" fontId="28" fillId="0" borderId="58" xfId="0" applyFont="1" applyFill="1" applyBorder="1" applyAlignment="1">
      <alignment horizontal="right" vertical="center"/>
    </xf>
    <xf numFmtId="0" fontId="28" fillId="0" borderId="59" xfId="0" applyFont="1" applyFill="1" applyBorder="1" applyAlignment="1">
      <alignment horizontal="right" vertical="center"/>
    </xf>
    <xf numFmtId="0" fontId="28" fillId="0" borderId="57" xfId="0" applyFont="1" applyFill="1" applyBorder="1" applyAlignment="1">
      <alignment vertical="center"/>
    </xf>
    <xf numFmtId="0" fontId="28" fillId="0" borderId="58" xfId="0" applyFont="1" applyFill="1" applyBorder="1" applyAlignment="1">
      <alignment vertical="center"/>
    </xf>
    <xf numFmtId="0" fontId="28" fillId="0" borderId="59" xfId="0" applyFont="1" applyFill="1" applyBorder="1" applyAlignment="1">
      <alignment vertical="center"/>
    </xf>
    <xf numFmtId="0" fontId="28" fillId="0" borderId="17" xfId="0" applyFont="1" applyBorder="1" applyAlignment="1">
      <alignment vertical="center"/>
    </xf>
    <xf numFmtId="0" fontId="28" fillId="0" borderId="20" xfId="0" applyFont="1" applyBorder="1" applyAlignment="1">
      <alignment vertical="center"/>
    </xf>
    <xf numFmtId="0" fontId="28" fillId="0" borderId="185" xfId="0" applyFont="1" applyFill="1" applyBorder="1" applyAlignment="1">
      <alignment horizontal="right" vertical="center"/>
    </xf>
    <xf numFmtId="0" fontId="1" fillId="34" borderId="133" xfId="68" applyFont="1" applyFill="1" applyBorder="1">
      <alignment vertical="center"/>
      <protection/>
    </xf>
    <xf numFmtId="0" fontId="28" fillId="0" borderId="246" xfId="0" applyFont="1" applyFill="1" applyBorder="1" applyAlignment="1">
      <alignment horizontal="right" vertical="center"/>
    </xf>
    <xf numFmtId="0" fontId="28" fillId="0" borderId="221" xfId="0" applyFont="1" applyFill="1" applyBorder="1" applyAlignment="1">
      <alignment horizontal="center" vertical="center"/>
    </xf>
    <xf numFmtId="0" fontId="28" fillId="0" borderId="221" xfId="0" applyFont="1" applyFill="1" applyBorder="1" applyAlignment="1">
      <alignment horizontal="right" vertical="center"/>
    </xf>
    <xf numFmtId="0" fontId="28" fillId="0" borderId="74" xfId="0" applyFont="1" applyFill="1" applyBorder="1" applyAlignment="1">
      <alignment horizontal="right" vertical="center"/>
    </xf>
    <xf numFmtId="0" fontId="28" fillId="0" borderId="78" xfId="0" applyFont="1" applyFill="1" applyBorder="1" applyAlignment="1">
      <alignment horizontal="right" vertical="center"/>
    </xf>
    <xf numFmtId="0" fontId="28" fillId="0" borderId="77" xfId="0" applyFont="1" applyFill="1" applyBorder="1" applyAlignment="1">
      <alignment vertical="center"/>
    </xf>
    <xf numFmtId="0" fontId="28" fillId="0" borderId="74" xfId="0" applyFont="1" applyFill="1" applyBorder="1" applyAlignment="1">
      <alignment vertical="center"/>
    </xf>
    <xf numFmtId="0" fontId="28" fillId="0" borderId="78" xfId="0" applyFont="1" applyFill="1" applyBorder="1" applyAlignment="1">
      <alignment vertical="center"/>
    </xf>
    <xf numFmtId="0" fontId="30" fillId="0" borderId="0" xfId="62" applyFont="1" applyFill="1" applyAlignment="1">
      <alignment vertical="center"/>
      <protection/>
    </xf>
    <xf numFmtId="0" fontId="1" fillId="0" borderId="0" xfId="62" applyFont="1" applyFill="1" applyAlignment="1">
      <alignment vertical="center"/>
      <protection/>
    </xf>
    <xf numFmtId="0" fontId="1" fillId="0" borderId="0" xfId="62" applyFont="1" applyFill="1" applyAlignment="1">
      <alignment horizontal="right" vertical="center"/>
      <protection/>
    </xf>
    <xf numFmtId="0" fontId="2" fillId="0" borderId="0" xfId="62" applyFont="1" applyFill="1" applyAlignment="1">
      <alignment vertical="center"/>
      <protection/>
    </xf>
    <xf numFmtId="0" fontId="28" fillId="0" borderId="0" xfId="62" applyFont="1" applyFill="1" applyAlignment="1">
      <alignment vertical="center"/>
      <protection/>
    </xf>
    <xf numFmtId="0" fontId="31" fillId="0" borderId="0" xfId="62" applyFont="1" applyFill="1" applyAlignment="1">
      <alignment horizontal="right" vertical="center"/>
      <protection/>
    </xf>
    <xf numFmtId="177" fontId="1" fillId="33" borderId="12" xfId="62" applyNumberFormat="1" applyFont="1" applyFill="1" applyBorder="1" applyAlignment="1">
      <alignment vertical="center"/>
      <protection/>
    </xf>
    <xf numFmtId="177" fontId="1" fillId="33" borderId="48" xfId="62" applyNumberFormat="1" applyFont="1" applyFill="1" applyBorder="1" applyAlignment="1">
      <alignment vertical="center"/>
      <protection/>
    </xf>
    <xf numFmtId="177" fontId="1" fillId="33" borderId="48" xfId="62" applyNumberFormat="1" applyFont="1" applyFill="1" applyBorder="1" applyAlignment="1">
      <alignment horizontal="right" vertical="center"/>
      <protection/>
    </xf>
    <xf numFmtId="177" fontId="1" fillId="33" borderId="53" xfId="62" applyNumberFormat="1" applyFont="1" applyFill="1" applyBorder="1" applyAlignment="1">
      <alignment horizontal="right" vertical="center"/>
      <protection/>
    </xf>
    <xf numFmtId="176" fontId="31" fillId="33" borderId="11" xfId="67" applyNumberFormat="1" applyFont="1" applyFill="1" applyBorder="1" applyAlignment="1">
      <alignment horizontal="center" vertical="center"/>
      <protection/>
    </xf>
    <xf numFmtId="176" fontId="31" fillId="33" borderId="12" xfId="67" applyNumberFormat="1" applyFont="1" applyFill="1" applyBorder="1" applyAlignment="1">
      <alignment horizontal="center" vertical="center"/>
      <protection/>
    </xf>
    <xf numFmtId="176" fontId="31" fillId="33" borderId="13" xfId="67" applyNumberFormat="1" applyFont="1" applyFill="1" applyBorder="1" applyAlignment="1">
      <alignment horizontal="center" vertical="center"/>
      <protection/>
    </xf>
    <xf numFmtId="176" fontId="31" fillId="33" borderId="14" xfId="67" applyNumberFormat="1" applyFont="1" applyFill="1" applyBorder="1" applyAlignment="1">
      <alignment horizontal="center" vertical="center"/>
      <protection/>
    </xf>
    <xf numFmtId="176" fontId="31" fillId="33" borderId="55" xfId="67" applyNumberFormat="1" applyFont="1" applyFill="1" applyBorder="1" applyAlignment="1">
      <alignment horizontal="center" vertical="center"/>
      <protection/>
    </xf>
    <xf numFmtId="177" fontId="2" fillId="0" borderId="0" xfId="62" applyNumberFormat="1" applyFont="1" applyFill="1" applyAlignment="1">
      <alignment vertical="center"/>
      <protection/>
    </xf>
    <xf numFmtId="177" fontId="1" fillId="33" borderId="17" xfId="62" applyNumberFormat="1" applyFont="1" applyFill="1" applyBorder="1" applyAlignment="1">
      <alignment vertical="center"/>
      <protection/>
    </xf>
    <xf numFmtId="177" fontId="1" fillId="33" borderId="0" xfId="62" applyNumberFormat="1" applyFont="1" applyFill="1" applyBorder="1" applyAlignment="1">
      <alignment vertical="center"/>
      <protection/>
    </xf>
    <xf numFmtId="177" fontId="1" fillId="33" borderId="0" xfId="62" applyNumberFormat="1" applyFont="1" applyFill="1" applyBorder="1" applyAlignment="1">
      <alignment horizontal="right" vertical="center"/>
      <protection/>
    </xf>
    <xf numFmtId="177" fontId="1" fillId="33" borderId="37" xfId="62" applyNumberFormat="1" applyFont="1" applyFill="1" applyBorder="1" applyAlignment="1">
      <alignment horizontal="right" vertical="center"/>
      <protection/>
    </xf>
    <xf numFmtId="176" fontId="40" fillId="33" borderId="16" xfId="67" applyNumberFormat="1" applyFont="1" applyFill="1" applyBorder="1" applyAlignment="1">
      <alignment horizontal="center" vertical="center" shrinkToFit="1"/>
      <protection/>
    </xf>
    <xf numFmtId="176" fontId="40" fillId="33" borderId="17" xfId="67" applyNumberFormat="1" applyFont="1" applyFill="1" applyBorder="1" applyAlignment="1">
      <alignment horizontal="center" vertical="center" shrinkToFit="1"/>
      <protection/>
    </xf>
    <xf numFmtId="176" fontId="40" fillId="33" borderId="18" xfId="67" applyNumberFormat="1" applyFont="1" applyFill="1" applyBorder="1" applyAlignment="1">
      <alignment horizontal="center" vertical="center" shrinkToFit="1"/>
      <protection/>
    </xf>
    <xf numFmtId="176" fontId="40" fillId="33" borderId="50" xfId="67" applyNumberFormat="1" applyFont="1" applyFill="1" applyBorder="1" applyAlignment="1">
      <alignment horizontal="center" vertical="center" shrinkToFit="1"/>
      <protection/>
    </xf>
    <xf numFmtId="177" fontId="1" fillId="33" borderId="20" xfId="62" applyNumberFormat="1" applyFont="1" applyFill="1" applyBorder="1" applyAlignment="1">
      <alignment vertical="center"/>
      <protection/>
    </xf>
    <xf numFmtId="177" fontId="1" fillId="33" borderId="56" xfId="62" applyNumberFormat="1" applyFont="1" applyFill="1" applyBorder="1" applyAlignment="1">
      <alignment vertical="center"/>
      <protection/>
    </xf>
    <xf numFmtId="177" fontId="1" fillId="33" borderId="38" xfId="62" applyNumberFormat="1" applyFont="1" applyFill="1" applyBorder="1" applyAlignment="1">
      <alignment horizontal="right" vertical="center"/>
      <protection/>
    </xf>
    <xf numFmtId="177" fontId="40" fillId="33" borderId="19" xfId="62" applyNumberFormat="1" applyFont="1" applyFill="1" applyBorder="1" applyAlignment="1">
      <alignment horizontal="distributed" vertical="center"/>
      <protection/>
    </xf>
    <xf numFmtId="177" fontId="40" fillId="33" borderId="20" xfId="62" applyNumberFormat="1" applyFont="1" applyFill="1" applyBorder="1" applyAlignment="1">
      <alignment horizontal="distributed" vertical="center"/>
      <protection/>
    </xf>
    <xf numFmtId="177" fontId="1" fillId="33" borderId="21" xfId="62" applyNumberFormat="1" applyFont="1" applyFill="1" applyBorder="1" applyAlignment="1">
      <alignment vertical="center"/>
      <protection/>
    </xf>
    <xf numFmtId="177" fontId="1" fillId="33" borderId="19" xfId="62" applyNumberFormat="1" applyFont="1" applyFill="1" applyBorder="1" applyAlignment="1">
      <alignment vertical="center"/>
      <protection/>
    </xf>
    <xf numFmtId="177" fontId="1" fillId="33" borderId="35" xfId="62" applyNumberFormat="1" applyFont="1" applyFill="1" applyBorder="1" applyAlignment="1">
      <alignment vertical="center"/>
      <protection/>
    </xf>
    <xf numFmtId="38" fontId="1" fillId="0" borderId="24" xfId="50" applyFont="1" applyFill="1" applyBorder="1" applyAlignment="1" quotePrefix="1">
      <alignment horizontal="center" vertical="center"/>
    </xf>
    <xf numFmtId="38" fontId="1" fillId="0" borderId="10" xfId="50" applyFont="1" applyFill="1" applyBorder="1" applyAlignment="1">
      <alignment vertical="center"/>
    </xf>
    <xf numFmtId="38" fontId="1" fillId="0" borderId="24" xfId="50" applyFont="1" applyFill="1" applyBorder="1" applyAlignment="1">
      <alignment vertical="center"/>
    </xf>
    <xf numFmtId="38" fontId="1" fillId="0" borderId="25" xfId="50" applyFont="1" applyFill="1" applyBorder="1" applyAlignment="1">
      <alignment vertical="center"/>
    </xf>
    <xf numFmtId="38" fontId="1" fillId="0" borderId="26" xfId="50" applyFont="1" applyFill="1" applyBorder="1" applyAlignment="1">
      <alignment vertical="center"/>
    </xf>
    <xf numFmtId="38" fontId="2" fillId="0" borderId="0" xfId="50" applyFont="1" applyFill="1" applyAlignment="1">
      <alignment vertical="center"/>
    </xf>
    <xf numFmtId="38" fontId="1" fillId="0" borderId="24" xfId="50" applyFont="1" applyFill="1" applyBorder="1" applyAlignment="1" quotePrefix="1">
      <alignment horizontal="right" vertical="center"/>
    </xf>
    <xf numFmtId="38" fontId="1" fillId="0" borderId="22" xfId="50" applyFont="1" applyFill="1" applyBorder="1" applyAlignment="1" quotePrefix="1">
      <alignment horizontal="right" vertical="center"/>
    </xf>
    <xf numFmtId="38" fontId="1" fillId="0" borderId="23" xfId="50" applyFont="1" applyFill="1" applyBorder="1" applyAlignment="1">
      <alignment vertical="center"/>
    </xf>
    <xf numFmtId="38" fontId="1" fillId="0" borderId="12" xfId="50" applyFont="1" applyFill="1" applyBorder="1" applyAlignment="1" quotePrefix="1">
      <alignment horizontal="right" vertical="center"/>
    </xf>
    <xf numFmtId="38" fontId="1" fillId="0" borderId="48" xfId="50" applyFont="1" applyFill="1" applyBorder="1" applyAlignment="1" quotePrefix="1">
      <alignment horizontal="right" vertical="center"/>
    </xf>
    <xf numFmtId="38" fontId="1" fillId="0" borderId="17" xfId="50" applyFont="1" applyFill="1" applyBorder="1" applyAlignment="1">
      <alignment vertical="center"/>
    </xf>
    <xf numFmtId="38" fontId="1" fillId="0" borderId="0" xfId="50" applyFont="1" applyFill="1" applyBorder="1" applyAlignment="1">
      <alignment vertical="center"/>
    </xf>
    <xf numFmtId="0" fontId="1" fillId="0" borderId="23" xfId="62" applyFont="1" applyFill="1" applyBorder="1" applyAlignment="1">
      <alignment vertical="center"/>
      <protection/>
    </xf>
    <xf numFmtId="38" fontId="1" fillId="0" borderId="56" xfId="50" applyFont="1" applyFill="1" applyBorder="1" applyAlignment="1">
      <alignment vertical="center"/>
    </xf>
    <xf numFmtId="38" fontId="1" fillId="0" borderId="22" xfId="50" applyFont="1" applyFill="1" applyBorder="1" applyAlignment="1" quotePrefix="1">
      <alignment vertical="center"/>
    </xf>
    <xf numFmtId="38" fontId="1" fillId="0" borderId="53" xfId="50" applyFont="1" applyFill="1" applyBorder="1" applyAlignment="1">
      <alignment horizontal="right" vertical="center"/>
    </xf>
    <xf numFmtId="38" fontId="1" fillId="0" borderId="20" xfId="50" applyFont="1" applyFill="1" applyBorder="1" applyAlignment="1">
      <alignment horizontal="center" vertical="distributed" textRotation="255"/>
    </xf>
    <xf numFmtId="38" fontId="1" fillId="0" borderId="56" xfId="50" applyFont="1" applyFill="1" applyBorder="1" applyAlignment="1">
      <alignment horizontal="center" vertical="distributed" textRotation="255"/>
    </xf>
    <xf numFmtId="38" fontId="1" fillId="0" borderId="17" xfId="50" applyFont="1" applyFill="1" applyBorder="1" applyAlignment="1">
      <alignment horizontal="center" vertical="distributed" textRotation="255"/>
    </xf>
    <xf numFmtId="38" fontId="1" fillId="0" borderId="0" xfId="50" applyFont="1" applyFill="1" applyBorder="1" applyAlignment="1">
      <alignment horizontal="center" vertical="distributed" textRotation="255"/>
    </xf>
    <xf numFmtId="38" fontId="1" fillId="0" borderId="22" xfId="50" applyFont="1" applyFill="1" applyBorder="1" applyAlignment="1">
      <alignment horizontal="center" vertical="center"/>
    </xf>
    <xf numFmtId="0" fontId="0" fillId="0" borderId="0" xfId="0" applyFont="1" applyFill="1" applyAlignment="1">
      <alignment vertical="center"/>
    </xf>
    <xf numFmtId="183" fontId="0" fillId="0" borderId="10" xfId="0" applyNumberFormat="1" applyFont="1" applyFill="1" applyBorder="1" applyAlignment="1">
      <alignment vertical="center"/>
    </xf>
    <xf numFmtId="183" fontId="0" fillId="0" borderId="24" xfId="0" applyNumberFormat="1" applyFont="1" applyFill="1" applyBorder="1" applyAlignment="1">
      <alignment vertical="center"/>
    </xf>
    <xf numFmtId="0" fontId="1" fillId="0" borderId="25" xfId="62" applyFont="1" applyFill="1" applyBorder="1" applyAlignment="1">
      <alignment vertical="center"/>
      <protection/>
    </xf>
    <xf numFmtId="0" fontId="1" fillId="0" borderId="10" xfId="62" applyFont="1" applyFill="1" applyBorder="1" applyAlignment="1">
      <alignment vertical="center"/>
      <protection/>
    </xf>
    <xf numFmtId="0" fontId="1" fillId="0" borderId="26" xfId="62" applyFont="1" applyFill="1" applyBorder="1" applyAlignment="1">
      <alignment vertical="center"/>
      <protection/>
    </xf>
    <xf numFmtId="183" fontId="0" fillId="0" borderId="19" xfId="0" applyNumberFormat="1" applyFont="1" applyFill="1" applyBorder="1" applyAlignment="1">
      <alignment vertical="center"/>
    </xf>
    <xf numFmtId="183" fontId="0" fillId="0" borderId="20" xfId="0" applyNumberFormat="1" applyFont="1" applyFill="1" applyBorder="1" applyAlignment="1">
      <alignment vertical="center"/>
    </xf>
    <xf numFmtId="38" fontId="1" fillId="0" borderId="22" xfId="50" applyFont="1" applyFill="1" applyBorder="1" applyAlignment="1">
      <alignment horizontal="right" vertical="center" wrapText="1"/>
    </xf>
    <xf numFmtId="38" fontId="2" fillId="0" borderId="10" xfId="50" applyFont="1" applyFill="1" applyBorder="1" applyAlignment="1">
      <alignment vertical="center"/>
    </xf>
    <xf numFmtId="38" fontId="2" fillId="0" borderId="25" xfId="50" applyFont="1" applyFill="1" applyBorder="1" applyAlignment="1">
      <alignment vertical="center"/>
    </xf>
    <xf numFmtId="38" fontId="2" fillId="0" borderId="26" xfId="50" applyFont="1" applyFill="1" applyBorder="1" applyAlignment="1">
      <alignment vertical="center"/>
    </xf>
    <xf numFmtId="0" fontId="2" fillId="0" borderId="12" xfId="62" applyFont="1" applyFill="1" applyBorder="1" applyAlignment="1">
      <alignment vertical="center"/>
      <protection/>
    </xf>
    <xf numFmtId="0" fontId="2" fillId="0" borderId="48" xfId="62" applyFont="1" applyFill="1" applyBorder="1" applyAlignment="1">
      <alignment vertical="center"/>
      <protection/>
    </xf>
    <xf numFmtId="0" fontId="2" fillId="0" borderId="10" xfId="62" applyFont="1" applyFill="1" applyBorder="1" applyAlignment="1">
      <alignment vertical="center"/>
      <protection/>
    </xf>
    <xf numFmtId="0" fontId="2" fillId="0" borderId="24" xfId="62" applyFont="1" applyFill="1" applyBorder="1" applyAlignment="1">
      <alignment vertical="center"/>
      <protection/>
    </xf>
    <xf numFmtId="0" fontId="2" fillId="0" borderId="17" xfId="62" applyFont="1" applyFill="1" applyBorder="1" applyAlignment="1">
      <alignment vertical="center"/>
      <protection/>
    </xf>
    <xf numFmtId="0" fontId="2" fillId="0" borderId="0" xfId="62" applyFont="1" applyFill="1" applyBorder="1" applyAlignment="1">
      <alignment vertical="center"/>
      <protection/>
    </xf>
    <xf numFmtId="0" fontId="2" fillId="0" borderId="20" xfId="62" applyFont="1" applyFill="1" applyBorder="1" applyAlignment="1">
      <alignment vertical="center"/>
      <protection/>
    </xf>
    <xf numFmtId="0" fontId="2" fillId="0" borderId="56" xfId="62" applyFont="1" applyFill="1" applyBorder="1" applyAlignment="1">
      <alignment vertical="center"/>
      <protection/>
    </xf>
    <xf numFmtId="0" fontId="2" fillId="0" borderId="57" xfId="62" applyFont="1" applyFill="1" applyBorder="1" applyAlignment="1">
      <alignment vertical="center"/>
      <protection/>
    </xf>
    <xf numFmtId="0" fontId="2" fillId="0" borderId="58" xfId="62" applyFont="1" applyFill="1" applyBorder="1" applyAlignment="1">
      <alignment vertical="center"/>
      <protection/>
    </xf>
    <xf numFmtId="0" fontId="2" fillId="0" borderId="59" xfId="62" applyFont="1" applyFill="1" applyBorder="1" applyAlignment="1">
      <alignment vertical="center"/>
      <protection/>
    </xf>
    <xf numFmtId="0" fontId="2" fillId="0" borderId="0" xfId="62" applyFont="1" applyFill="1" applyAlignment="1">
      <alignment horizontal="left" vertical="center"/>
      <protection/>
    </xf>
    <xf numFmtId="0" fontId="2" fillId="0" borderId="0" xfId="62" applyFont="1" applyFill="1" applyAlignment="1">
      <alignment horizontal="right" vertical="center"/>
      <protection/>
    </xf>
    <xf numFmtId="0" fontId="0" fillId="0" borderId="0" xfId="62" applyFont="1" applyFill="1" applyAlignment="1">
      <alignment vertical="center"/>
      <protection/>
    </xf>
    <xf numFmtId="177" fontId="2" fillId="33" borderId="12" xfId="62" applyNumberFormat="1" applyFont="1" applyFill="1" applyBorder="1" applyAlignment="1">
      <alignment vertical="center"/>
      <protection/>
    </xf>
    <xf numFmtId="177" fontId="2" fillId="33" borderId="48" xfId="62" applyNumberFormat="1" applyFont="1" applyFill="1" applyBorder="1" applyAlignment="1">
      <alignment vertical="center"/>
      <protection/>
    </xf>
    <xf numFmtId="177" fontId="2" fillId="33" borderId="48" xfId="62" applyNumberFormat="1" applyFont="1" applyFill="1" applyBorder="1" applyAlignment="1">
      <alignment horizontal="left" vertical="center"/>
      <protection/>
    </xf>
    <xf numFmtId="177" fontId="2" fillId="33" borderId="48" xfId="62" applyNumberFormat="1" applyFont="1" applyFill="1" applyBorder="1" applyAlignment="1">
      <alignment horizontal="right" vertical="center"/>
      <protection/>
    </xf>
    <xf numFmtId="177" fontId="2" fillId="33" borderId="53" xfId="62" applyNumberFormat="1" applyFont="1" applyFill="1" applyBorder="1" applyAlignment="1">
      <alignment horizontal="right" vertical="center"/>
      <protection/>
    </xf>
    <xf numFmtId="176" fontId="7" fillId="33" borderId="11" xfId="67" applyNumberFormat="1" applyFont="1" applyFill="1" applyBorder="1" applyAlignment="1">
      <alignment horizontal="center" vertical="center"/>
      <protection/>
    </xf>
    <xf numFmtId="176" fontId="7" fillId="33" borderId="12" xfId="67" applyNumberFormat="1" applyFont="1" applyFill="1" applyBorder="1" applyAlignment="1">
      <alignment horizontal="center" vertical="center"/>
      <protection/>
    </xf>
    <xf numFmtId="176" fontId="7" fillId="33" borderId="13" xfId="67" applyNumberFormat="1" applyFont="1" applyFill="1" applyBorder="1" applyAlignment="1">
      <alignment horizontal="center" vertical="center"/>
      <protection/>
    </xf>
    <xf numFmtId="176" fontId="7" fillId="33" borderId="14" xfId="67" applyNumberFormat="1" applyFont="1" applyFill="1" applyBorder="1" applyAlignment="1">
      <alignment horizontal="center" vertical="center"/>
      <protection/>
    </xf>
    <xf numFmtId="176" fontId="7" fillId="33" borderId="55" xfId="67" applyNumberFormat="1" applyFont="1" applyFill="1" applyBorder="1" applyAlignment="1">
      <alignment horizontal="center" vertical="center"/>
      <protection/>
    </xf>
    <xf numFmtId="177" fontId="2" fillId="33" borderId="17" xfId="62" applyNumberFormat="1" applyFont="1" applyFill="1" applyBorder="1" applyAlignment="1">
      <alignment vertical="center"/>
      <protection/>
    </xf>
    <xf numFmtId="177" fontId="2" fillId="33" borderId="0" xfId="62" applyNumberFormat="1" applyFont="1" applyFill="1" applyBorder="1" applyAlignment="1">
      <alignment vertical="center"/>
      <protection/>
    </xf>
    <xf numFmtId="177" fontId="2" fillId="33" borderId="0" xfId="62" applyNumberFormat="1" applyFont="1" applyFill="1" applyBorder="1" applyAlignment="1">
      <alignment horizontal="left" vertical="center"/>
      <protection/>
    </xf>
    <xf numFmtId="177" fontId="2" fillId="33" borderId="0" xfId="62" applyNumberFormat="1" applyFont="1" applyFill="1" applyBorder="1" applyAlignment="1">
      <alignment horizontal="right" vertical="center"/>
      <protection/>
    </xf>
    <xf numFmtId="177" fontId="2" fillId="33" borderId="37" xfId="62" applyNumberFormat="1" applyFont="1" applyFill="1" applyBorder="1" applyAlignment="1">
      <alignment horizontal="right" vertical="center"/>
      <protection/>
    </xf>
    <xf numFmtId="176" fontId="8" fillId="33" borderId="16" xfId="67" applyNumberFormat="1" applyFont="1" applyFill="1" applyBorder="1" applyAlignment="1">
      <alignment horizontal="center" vertical="center" shrinkToFit="1"/>
      <protection/>
    </xf>
    <xf numFmtId="176" fontId="8" fillId="33" borderId="17" xfId="67" applyNumberFormat="1" applyFont="1" applyFill="1" applyBorder="1" applyAlignment="1">
      <alignment horizontal="center" vertical="center" shrinkToFit="1"/>
      <protection/>
    </xf>
    <xf numFmtId="176" fontId="8" fillId="33" borderId="18" xfId="67" applyNumberFormat="1" applyFont="1" applyFill="1" applyBorder="1" applyAlignment="1">
      <alignment horizontal="center" vertical="center" shrinkToFit="1"/>
      <protection/>
    </xf>
    <xf numFmtId="176" fontId="8" fillId="33" borderId="50" xfId="67" applyNumberFormat="1" applyFont="1" applyFill="1" applyBorder="1" applyAlignment="1">
      <alignment horizontal="center" vertical="center" shrinkToFit="1"/>
      <protection/>
    </xf>
    <xf numFmtId="177" fontId="2" fillId="33" borderId="20" xfId="62" applyNumberFormat="1" applyFont="1" applyFill="1" applyBorder="1" applyAlignment="1">
      <alignment vertical="center"/>
      <protection/>
    </xf>
    <xf numFmtId="177" fontId="2" fillId="33" borderId="56" xfId="62" applyNumberFormat="1" applyFont="1" applyFill="1" applyBorder="1" applyAlignment="1">
      <alignment vertical="center"/>
      <protection/>
    </xf>
    <xf numFmtId="177" fontId="2" fillId="33" borderId="38" xfId="62" applyNumberFormat="1" applyFont="1" applyFill="1" applyBorder="1" applyAlignment="1">
      <alignment horizontal="right" vertical="center"/>
      <protection/>
    </xf>
    <xf numFmtId="177" fontId="8" fillId="33" borderId="19" xfId="62" applyNumberFormat="1" applyFont="1" applyFill="1" applyBorder="1" applyAlignment="1">
      <alignment horizontal="distributed" vertical="center"/>
      <protection/>
    </xf>
    <xf numFmtId="177" fontId="8" fillId="33" borderId="20" xfId="62" applyNumberFormat="1" applyFont="1" applyFill="1" applyBorder="1" applyAlignment="1">
      <alignment horizontal="distributed" vertical="center"/>
      <protection/>
    </xf>
    <xf numFmtId="177" fontId="2" fillId="33" borderId="21" xfId="62" applyNumberFormat="1" applyFont="1" applyFill="1" applyBorder="1" applyAlignment="1">
      <alignment vertical="center"/>
      <protection/>
    </xf>
    <xf numFmtId="177" fontId="2" fillId="33" borderId="19" xfId="62" applyNumberFormat="1" applyFont="1" applyFill="1" applyBorder="1" applyAlignment="1">
      <alignment vertical="center"/>
      <protection/>
    </xf>
    <xf numFmtId="177" fontId="2" fillId="33" borderId="35" xfId="62" applyNumberFormat="1" applyFont="1" applyFill="1" applyBorder="1" applyAlignment="1">
      <alignment vertical="center"/>
      <protection/>
    </xf>
    <xf numFmtId="0" fontId="2" fillId="0" borderId="22" xfId="62" applyFont="1" applyFill="1" applyBorder="1" applyAlignment="1">
      <alignment vertical="center"/>
      <protection/>
    </xf>
    <xf numFmtId="0" fontId="2" fillId="0" borderId="23" xfId="62" applyFont="1" applyFill="1" applyBorder="1" applyAlignment="1">
      <alignment horizontal="right" vertical="center"/>
      <protection/>
    </xf>
    <xf numFmtId="0" fontId="2" fillId="0" borderId="37" xfId="62" applyFont="1" applyFill="1" applyBorder="1" applyAlignment="1">
      <alignment vertical="center"/>
      <protection/>
    </xf>
    <xf numFmtId="0" fontId="2" fillId="0" borderId="37" xfId="62" applyFont="1" applyFill="1" applyBorder="1" applyAlignment="1">
      <alignment horizontal="right" vertical="center"/>
      <protection/>
    </xf>
    <xf numFmtId="0" fontId="2" fillId="0" borderId="11" xfId="62" applyFont="1" applyFill="1" applyBorder="1" applyAlignment="1">
      <alignment vertical="center"/>
      <protection/>
    </xf>
    <xf numFmtId="0" fontId="2" fillId="0" borderId="38" xfId="62" applyFont="1" applyFill="1" applyBorder="1" applyAlignment="1">
      <alignment horizontal="right" vertical="center"/>
      <protection/>
    </xf>
    <xf numFmtId="0" fontId="1" fillId="0" borderId="0" xfId="62" applyFont="1" applyFill="1" applyAlignment="1">
      <alignment horizontal="center" vertical="center"/>
      <protection/>
    </xf>
    <xf numFmtId="0" fontId="28" fillId="0" borderId="56" xfId="62" applyFont="1" applyFill="1" applyBorder="1" applyAlignment="1">
      <alignment vertical="center"/>
      <protection/>
    </xf>
    <xf numFmtId="177" fontId="1" fillId="33" borderId="12" xfId="62" applyNumberFormat="1" applyFont="1" applyFill="1" applyBorder="1" applyAlignment="1">
      <alignment horizontal="center" vertical="center"/>
      <protection/>
    </xf>
    <xf numFmtId="177" fontId="1" fillId="33" borderId="48" xfId="62" applyNumberFormat="1" applyFont="1" applyFill="1" applyBorder="1" applyAlignment="1">
      <alignment horizontal="center" vertical="center"/>
      <protection/>
    </xf>
    <xf numFmtId="177" fontId="1" fillId="33" borderId="17" xfId="62" applyNumberFormat="1" applyFont="1" applyFill="1" applyBorder="1" applyAlignment="1">
      <alignment horizontal="center" vertical="center"/>
      <protection/>
    </xf>
    <xf numFmtId="177" fontId="1" fillId="33" borderId="0" xfId="62" applyNumberFormat="1" applyFont="1" applyFill="1" applyBorder="1" applyAlignment="1">
      <alignment horizontal="center" vertical="center"/>
      <protection/>
    </xf>
    <xf numFmtId="177" fontId="1" fillId="33" borderId="20" xfId="62" applyNumberFormat="1" applyFont="1" applyFill="1" applyBorder="1" applyAlignment="1">
      <alignment horizontal="center" vertical="center"/>
      <protection/>
    </xf>
    <xf numFmtId="177" fontId="1" fillId="33" borderId="56" xfId="62" applyNumberFormat="1" applyFont="1" applyFill="1" applyBorder="1" applyAlignment="1">
      <alignment horizontal="center" vertical="center"/>
      <protection/>
    </xf>
    <xf numFmtId="49" fontId="1" fillId="0" borderId="24" xfId="62" applyNumberFormat="1" applyFont="1" applyFill="1" applyBorder="1" applyAlignment="1">
      <alignment vertical="center"/>
      <protection/>
    </xf>
    <xf numFmtId="177" fontId="1" fillId="0" borderId="19" xfId="62" applyNumberFormat="1" applyFont="1" applyFill="1" applyBorder="1" applyAlignment="1">
      <alignment horizontal="center" vertical="center"/>
      <protection/>
    </xf>
    <xf numFmtId="177" fontId="1" fillId="0" borderId="21" xfId="62" applyNumberFormat="1" applyFont="1" applyFill="1" applyBorder="1" applyAlignment="1">
      <alignment horizontal="center" vertical="center"/>
      <protection/>
    </xf>
    <xf numFmtId="177" fontId="1" fillId="0" borderId="35" xfId="62" applyNumberFormat="1" applyFont="1" applyFill="1" applyBorder="1" applyAlignment="1">
      <alignment horizontal="center" vertical="center"/>
      <protection/>
    </xf>
    <xf numFmtId="49" fontId="1" fillId="0" borderId="24" xfId="50" applyNumberFormat="1" applyFont="1" applyFill="1" applyBorder="1" applyAlignment="1">
      <alignment horizontal="right" vertical="center"/>
    </xf>
    <xf numFmtId="0" fontId="1" fillId="0" borderId="24" xfId="62" applyFont="1" applyFill="1" applyBorder="1" applyAlignment="1">
      <alignment horizontal="center" vertical="center"/>
      <protection/>
    </xf>
    <xf numFmtId="49" fontId="1" fillId="0" borderId="22" xfId="50" applyNumberFormat="1" applyFont="1" applyFill="1" applyBorder="1" applyAlignment="1">
      <alignment vertical="center"/>
    </xf>
    <xf numFmtId="0" fontId="1" fillId="0" borderId="56" xfId="62" applyFont="1" applyFill="1" applyBorder="1" applyAlignment="1">
      <alignment horizontal="center" vertical="center" textRotation="255"/>
      <protection/>
    </xf>
    <xf numFmtId="0" fontId="1" fillId="0" borderId="24" xfId="62" applyFont="1" applyFill="1" applyBorder="1" applyAlignment="1" quotePrefix="1">
      <alignment horizontal="center" vertical="distributed"/>
      <protection/>
    </xf>
    <xf numFmtId="0" fontId="1" fillId="0" borderId="22" xfId="62" applyFont="1" applyFill="1" applyBorder="1" applyAlignment="1" quotePrefix="1">
      <alignment horizontal="center" vertical="distributed"/>
      <protection/>
    </xf>
    <xf numFmtId="38" fontId="2" fillId="0" borderId="0" xfId="50" applyFont="1" applyFill="1" applyBorder="1" applyAlignment="1">
      <alignment vertical="center"/>
    </xf>
    <xf numFmtId="0" fontId="1" fillId="0" borderId="48" xfId="62" applyFont="1" applyFill="1" applyBorder="1" applyAlignment="1" quotePrefix="1">
      <alignment horizontal="center" vertical="center"/>
      <protection/>
    </xf>
    <xf numFmtId="38" fontId="1" fillId="0" borderId="0" xfId="50" applyFont="1" applyFill="1" applyBorder="1" applyAlignment="1" quotePrefix="1">
      <alignment horizontal="center" vertical="center"/>
    </xf>
    <xf numFmtId="0" fontId="1" fillId="0" borderId="17" xfId="62" applyFont="1" applyFill="1" applyBorder="1" applyAlignment="1" quotePrefix="1">
      <alignment horizontal="center" vertical="distributed"/>
      <protection/>
    </xf>
    <xf numFmtId="0" fontId="1" fillId="0" borderId="0" xfId="62" applyFont="1" applyFill="1" applyBorder="1" applyAlignment="1" quotePrefix="1">
      <alignment horizontal="center" vertical="distributed"/>
      <protection/>
    </xf>
    <xf numFmtId="0" fontId="1" fillId="0" borderId="22" xfId="62" applyFont="1" applyFill="1" applyBorder="1" applyAlignment="1">
      <alignment horizontal="right" vertical="center" shrinkToFit="1"/>
      <protection/>
    </xf>
    <xf numFmtId="0" fontId="1" fillId="0" borderId="23" xfId="62" applyFont="1" applyFill="1" applyBorder="1" applyAlignment="1">
      <alignment horizontal="right" vertical="center"/>
      <protection/>
    </xf>
    <xf numFmtId="0" fontId="1" fillId="0" borderId="24" xfId="62" applyFont="1" applyFill="1" applyBorder="1" applyAlignment="1">
      <alignment vertical="center"/>
      <protection/>
    </xf>
    <xf numFmtId="0" fontId="1" fillId="0" borderId="24" xfId="62" applyFont="1" applyFill="1" applyBorder="1" applyAlignment="1">
      <alignment horizontal="center" vertical="distributed"/>
      <protection/>
    </xf>
    <xf numFmtId="0" fontId="1" fillId="0" borderId="22" xfId="62" applyFont="1" applyFill="1" applyBorder="1" applyAlignment="1">
      <alignment horizontal="center" vertical="distributed"/>
      <protection/>
    </xf>
    <xf numFmtId="0" fontId="1" fillId="0" borderId="51" xfId="62" applyFont="1" applyFill="1" applyBorder="1" applyAlignment="1">
      <alignment vertical="center"/>
      <protection/>
    </xf>
    <xf numFmtId="0" fontId="1" fillId="0" borderId="11" xfId="62" applyFont="1" applyFill="1" applyBorder="1" applyAlignment="1">
      <alignment vertical="center"/>
      <protection/>
    </xf>
    <xf numFmtId="0" fontId="1" fillId="0" borderId="52" xfId="62" applyFont="1" applyFill="1" applyBorder="1" applyAlignment="1">
      <alignment vertical="center"/>
      <protection/>
    </xf>
    <xf numFmtId="0" fontId="2" fillId="0" borderId="0" xfId="62" applyFont="1" applyFill="1" applyAlignment="1">
      <alignment horizontal="center" vertical="center"/>
      <protection/>
    </xf>
    <xf numFmtId="0" fontId="5" fillId="0" borderId="0" xfId="62" applyFont="1" applyFill="1" applyAlignment="1">
      <alignment vertical="center"/>
      <protection/>
    </xf>
    <xf numFmtId="0" fontId="5" fillId="0" borderId="56" xfId="62" applyFont="1" applyFill="1" applyBorder="1" applyAlignment="1">
      <alignment vertical="center"/>
      <protection/>
    </xf>
    <xf numFmtId="0" fontId="2" fillId="33" borderId="53" xfId="62" applyFont="1" applyFill="1" applyBorder="1" applyAlignment="1">
      <alignment vertical="center"/>
      <protection/>
    </xf>
    <xf numFmtId="0" fontId="2" fillId="33" borderId="37" xfId="62" applyFont="1" applyFill="1" applyBorder="1" applyAlignment="1">
      <alignment vertical="center"/>
      <protection/>
    </xf>
    <xf numFmtId="177" fontId="2" fillId="33" borderId="56" xfId="62" applyNumberFormat="1" applyFont="1" applyFill="1" applyBorder="1" applyAlignment="1">
      <alignment horizontal="right" vertical="center"/>
      <protection/>
    </xf>
    <xf numFmtId="0" fontId="2" fillId="33" borderId="38" xfId="62" applyFont="1" applyFill="1" applyBorder="1" applyAlignment="1">
      <alignment vertical="center"/>
      <protection/>
    </xf>
    <xf numFmtId="0" fontId="2" fillId="0" borderId="48" xfId="62" applyFont="1" applyFill="1" applyBorder="1" applyAlignment="1">
      <alignment horizontal="right" vertical="center"/>
      <protection/>
    </xf>
    <xf numFmtId="0" fontId="2" fillId="0" borderId="53" xfId="62" applyFont="1" applyFill="1" applyBorder="1" applyAlignment="1">
      <alignment vertical="center"/>
      <protection/>
    </xf>
    <xf numFmtId="177" fontId="2" fillId="0" borderId="19" xfId="62" applyNumberFormat="1" applyFont="1" applyFill="1" applyBorder="1" applyAlignment="1">
      <alignment horizontal="center" vertical="center"/>
      <protection/>
    </xf>
    <xf numFmtId="177" fontId="2" fillId="0" borderId="21" xfId="62" applyNumberFormat="1" applyFont="1" applyFill="1" applyBorder="1" applyAlignment="1">
      <alignment horizontal="center" vertical="center"/>
      <protection/>
    </xf>
    <xf numFmtId="177" fontId="2" fillId="0" borderId="35" xfId="62" applyNumberFormat="1" applyFont="1" applyFill="1" applyBorder="1" applyAlignment="1">
      <alignment horizontal="center" vertical="center"/>
      <protection/>
    </xf>
    <xf numFmtId="0" fontId="2" fillId="0" borderId="12" xfId="62" applyFont="1" applyFill="1" applyBorder="1" applyAlignment="1">
      <alignment horizontal="left" vertical="center"/>
      <protection/>
    </xf>
    <xf numFmtId="38" fontId="2" fillId="0" borderId="11" xfId="50" applyFont="1" applyFill="1" applyBorder="1" applyAlignment="1">
      <alignment vertical="center"/>
    </xf>
    <xf numFmtId="38" fontId="2" fillId="0" borderId="51" xfId="50" applyFont="1" applyFill="1" applyBorder="1" applyAlignment="1">
      <alignment vertical="center"/>
    </xf>
    <xf numFmtId="38" fontId="2" fillId="0" borderId="52" xfId="50" applyFont="1" applyFill="1" applyBorder="1" applyAlignment="1">
      <alignment vertical="center"/>
    </xf>
    <xf numFmtId="0" fontId="2" fillId="0" borderId="22" xfId="62" applyFont="1" applyFill="1" applyBorder="1" applyAlignment="1">
      <alignment horizontal="right" vertical="center"/>
      <protection/>
    </xf>
    <xf numFmtId="0" fontId="2" fillId="0" borderId="23" xfId="62" applyFont="1" applyFill="1" applyBorder="1" applyAlignment="1">
      <alignment vertical="center"/>
      <protection/>
    </xf>
    <xf numFmtId="38" fontId="28" fillId="0" borderId="0" xfId="50" applyFont="1" applyAlignment="1">
      <alignment vertical="center"/>
    </xf>
    <xf numFmtId="38" fontId="1" fillId="0" borderId="0" xfId="50" applyFont="1" applyAlignment="1">
      <alignment vertical="center"/>
    </xf>
    <xf numFmtId="38" fontId="1" fillId="0" borderId="0" xfId="50" applyFont="1" applyAlignment="1">
      <alignment horizontal="center" vertical="center"/>
    </xf>
    <xf numFmtId="38" fontId="1" fillId="0" borderId="0" xfId="50" applyFont="1" applyAlignment="1">
      <alignment horizontal="right" vertical="center"/>
    </xf>
    <xf numFmtId="38" fontId="1" fillId="0" borderId="0" xfId="50" applyFont="1" applyAlignment="1">
      <alignment/>
    </xf>
    <xf numFmtId="38" fontId="1" fillId="33" borderId="12" xfId="50" applyFont="1" applyFill="1" applyBorder="1" applyAlignment="1">
      <alignment vertical="center"/>
    </xf>
    <xf numFmtId="38" fontId="1" fillId="33" borderId="48" xfId="50" applyFont="1" applyFill="1" applyBorder="1" applyAlignment="1">
      <alignment vertical="center"/>
    </xf>
    <xf numFmtId="38" fontId="1" fillId="33" borderId="48" xfId="50" applyFont="1" applyFill="1" applyBorder="1" applyAlignment="1">
      <alignment horizontal="center" vertical="center"/>
    </xf>
    <xf numFmtId="38" fontId="1" fillId="33" borderId="17" xfId="50" applyFont="1" applyFill="1" applyBorder="1" applyAlignment="1">
      <alignment vertical="center"/>
    </xf>
    <xf numFmtId="38" fontId="1" fillId="33" borderId="0" xfId="50" applyFont="1" applyFill="1" applyBorder="1" applyAlignment="1">
      <alignment vertical="center"/>
    </xf>
    <xf numFmtId="38" fontId="1" fillId="33" borderId="0" xfId="50" applyFont="1" applyFill="1" applyBorder="1" applyAlignment="1">
      <alignment horizontal="center" vertical="center"/>
    </xf>
    <xf numFmtId="176" fontId="1" fillId="33" borderId="16" xfId="67" applyNumberFormat="1" applyFont="1" applyFill="1" applyBorder="1" applyAlignment="1">
      <alignment horizontal="center" vertical="center" shrinkToFit="1"/>
      <protection/>
    </xf>
    <xf numFmtId="176" fontId="1" fillId="33" borderId="17" xfId="67" applyNumberFormat="1" applyFont="1" applyFill="1" applyBorder="1" applyAlignment="1">
      <alignment horizontal="center" vertical="center" shrinkToFit="1"/>
      <protection/>
    </xf>
    <xf numFmtId="176" fontId="1" fillId="33" borderId="18" xfId="67" applyNumberFormat="1" applyFont="1" applyFill="1" applyBorder="1" applyAlignment="1">
      <alignment horizontal="center" vertical="center" shrinkToFit="1"/>
      <protection/>
    </xf>
    <xf numFmtId="176" fontId="1" fillId="33" borderId="50" xfId="67" applyNumberFormat="1" applyFont="1" applyFill="1" applyBorder="1" applyAlignment="1">
      <alignment horizontal="center" vertical="center" shrinkToFit="1"/>
      <protection/>
    </xf>
    <xf numFmtId="38" fontId="1" fillId="33" borderId="20" xfId="50" applyFont="1" applyFill="1" applyBorder="1" applyAlignment="1">
      <alignment vertical="center"/>
    </xf>
    <xf numFmtId="38" fontId="1" fillId="33" borderId="56" xfId="50" applyFont="1" applyFill="1" applyBorder="1" applyAlignment="1">
      <alignment vertical="center"/>
    </xf>
    <xf numFmtId="38" fontId="1" fillId="33" borderId="56" xfId="50" applyFont="1" applyFill="1" applyBorder="1" applyAlignment="1">
      <alignment horizontal="center" vertical="center"/>
    </xf>
    <xf numFmtId="177" fontId="1" fillId="33" borderId="19" xfId="62" applyNumberFormat="1" applyFont="1" applyFill="1" applyBorder="1" applyAlignment="1">
      <alignment horizontal="distributed" vertical="center"/>
      <protection/>
    </xf>
    <xf numFmtId="177" fontId="1" fillId="33" borderId="20" xfId="62" applyNumberFormat="1" applyFont="1" applyFill="1" applyBorder="1" applyAlignment="1">
      <alignment horizontal="distributed" vertical="center"/>
      <protection/>
    </xf>
    <xf numFmtId="38" fontId="1" fillId="0" borderId="0" xfId="50" applyFont="1" applyBorder="1" applyAlignment="1">
      <alignment vertical="center"/>
    </xf>
    <xf numFmtId="38" fontId="1" fillId="0" borderId="0" xfId="50" applyFont="1" applyBorder="1" applyAlignment="1">
      <alignment horizontal="center" vertical="center"/>
    </xf>
    <xf numFmtId="38" fontId="1" fillId="0" borderId="24" xfId="50" applyFont="1" applyBorder="1" applyAlignment="1">
      <alignment vertical="center"/>
    </xf>
    <xf numFmtId="38" fontId="1" fillId="0" borderId="22" xfId="50" applyFont="1" applyBorder="1" applyAlignment="1">
      <alignment vertical="center"/>
    </xf>
    <xf numFmtId="38" fontId="1" fillId="0" borderId="22" xfId="50" applyFont="1" applyBorder="1" applyAlignment="1">
      <alignment horizontal="center" vertical="center"/>
    </xf>
    <xf numFmtId="38" fontId="1" fillId="0" borderId="10" xfId="50" applyFont="1" applyBorder="1" applyAlignment="1">
      <alignment vertical="center"/>
    </xf>
    <xf numFmtId="38" fontId="1" fillId="0" borderId="24" xfId="50" applyFont="1" applyBorder="1" applyAlignment="1">
      <alignment horizontal="center" vertical="center"/>
    </xf>
    <xf numFmtId="38" fontId="1" fillId="0" borderId="10" xfId="50" applyFont="1" applyBorder="1" applyAlignment="1">
      <alignment horizontal="center" vertical="center"/>
    </xf>
    <xf numFmtId="38" fontId="1" fillId="0" borderId="147" xfId="50" applyFont="1" applyBorder="1" applyAlignment="1">
      <alignment horizontal="center" vertical="center"/>
    </xf>
    <xf numFmtId="38" fontId="1" fillId="0" borderId="23" xfId="50" applyFont="1" applyBorder="1" applyAlignment="1">
      <alignment vertical="center"/>
    </xf>
    <xf numFmtId="38" fontId="1" fillId="0" borderId="26" xfId="50" applyFont="1" applyBorder="1" applyAlignment="1">
      <alignment horizontal="center" vertical="center"/>
    </xf>
    <xf numFmtId="38" fontId="1" fillId="0" borderId="48" xfId="50" applyFont="1" applyBorder="1" applyAlignment="1">
      <alignment vertical="center"/>
    </xf>
    <xf numFmtId="38" fontId="1" fillId="0" borderId="12" xfId="50" applyFont="1" applyBorder="1" applyAlignment="1">
      <alignment vertical="center"/>
    </xf>
    <xf numFmtId="38" fontId="1" fillId="0" borderId="48" xfId="50" applyFont="1" applyBorder="1" applyAlignment="1">
      <alignment horizontal="center" vertical="center"/>
    </xf>
    <xf numFmtId="38" fontId="1" fillId="0" borderId="11" xfId="50" applyFont="1" applyBorder="1" applyAlignment="1">
      <alignment vertical="center"/>
    </xf>
    <xf numFmtId="38" fontId="1" fillId="37" borderId="24" xfId="50" applyFont="1" applyFill="1" applyBorder="1" applyAlignment="1">
      <alignment vertical="center"/>
    </xf>
    <xf numFmtId="38" fontId="1" fillId="37" borderId="22" xfId="50" applyFont="1" applyFill="1" applyBorder="1" applyAlignment="1">
      <alignment vertical="center"/>
    </xf>
    <xf numFmtId="38" fontId="1" fillId="37" borderId="22" xfId="50" applyFont="1" applyFill="1" applyBorder="1" applyAlignment="1">
      <alignment horizontal="center" vertical="center"/>
    </xf>
    <xf numFmtId="38" fontId="1" fillId="0" borderId="248" xfId="50" applyFont="1" applyBorder="1" applyAlignment="1">
      <alignment vertical="center"/>
    </xf>
    <xf numFmtId="38" fontId="1" fillId="0" borderId="249" xfId="50" applyFont="1" applyBorder="1" applyAlignment="1">
      <alignment vertical="center"/>
    </xf>
    <xf numFmtId="38" fontId="1" fillId="0" borderId="249" xfId="50" applyFont="1" applyBorder="1" applyAlignment="1">
      <alignment horizontal="center" vertical="center"/>
    </xf>
    <xf numFmtId="38" fontId="1" fillId="0" borderId="250" xfId="50" applyFont="1" applyBorder="1" applyAlignment="1">
      <alignment vertical="center"/>
    </xf>
    <xf numFmtId="38" fontId="1" fillId="0" borderId="251" xfId="50" applyFont="1" applyBorder="1" applyAlignment="1">
      <alignment vertical="center"/>
    </xf>
    <xf numFmtId="38" fontId="1" fillId="0" borderId="251" xfId="50" applyFont="1" applyBorder="1" applyAlignment="1">
      <alignment horizontal="center" vertical="center"/>
    </xf>
    <xf numFmtId="38" fontId="1" fillId="0" borderId="252" xfId="50" applyFont="1" applyBorder="1" applyAlignment="1">
      <alignment vertical="center"/>
    </xf>
    <xf numFmtId="38" fontId="1" fillId="0" borderId="253" xfId="50" applyFont="1" applyBorder="1" applyAlignment="1">
      <alignment vertical="center"/>
    </xf>
    <xf numFmtId="38" fontId="1" fillId="0" borderId="254" xfId="50" applyFont="1" applyBorder="1" applyAlignment="1">
      <alignment vertical="center"/>
    </xf>
    <xf numFmtId="38" fontId="1" fillId="0" borderId="255" xfId="50" applyFont="1" applyBorder="1" applyAlignment="1">
      <alignment vertical="center" shrinkToFit="1"/>
    </xf>
    <xf numFmtId="38" fontId="1" fillId="0" borderId="255" xfId="50" applyFont="1" applyBorder="1" applyAlignment="1">
      <alignment horizontal="center" vertical="center"/>
    </xf>
    <xf numFmtId="38" fontId="1" fillId="0" borderId="256" xfId="50" applyFont="1" applyBorder="1" applyAlignment="1">
      <alignment vertical="center"/>
    </xf>
    <xf numFmtId="38" fontId="1" fillId="0" borderId="257" xfId="50" applyFont="1" applyBorder="1" applyAlignment="1">
      <alignment vertical="center"/>
    </xf>
    <xf numFmtId="38" fontId="1" fillId="0" borderId="251" xfId="50" applyFont="1" applyBorder="1" applyAlignment="1">
      <alignment vertical="center" shrinkToFit="1"/>
    </xf>
    <xf numFmtId="38" fontId="1" fillId="0" borderId="255" xfId="50" applyFont="1" applyFill="1" applyBorder="1" applyAlignment="1">
      <alignment horizontal="center" vertical="center"/>
    </xf>
    <xf numFmtId="38" fontId="1" fillId="0" borderId="254" xfId="50" applyFont="1" applyFill="1" applyBorder="1" applyAlignment="1">
      <alignment vertical="center"/>
    </xf>
    <xf numFmtId="38" fontId="1" fillId="0" borderId="255" xfId="50" applyFont="1" applyFill="1" applyBorder="1" applyAlignment="1">
      <alignment vertical="center" shrinkToFit="1"/>
    </xf>
    <xf numFmtId="38" fontId="1" fillId="0" borderId="257" xfId="50" applyFont="1" applyFill="1" applyBorder="1" applyAlignment="1">
      <alignment vertical="center"/>
    </xf>
    <xf numFmtId="38" fontId="1" fillId="0" borderId="251" xfId="50" applyFont="1" applyFill="1" applyBorder="1" applyAlignment="1">
      <alignment vertical="center" shrinkToFit="1"/>
    </xf>
    <xf numFmtId="38" fontId="29" fillId="0" borderId="0" xfId="50" applyFont="1" applyAlignment="1">
      <alignment vertical="center"/>
    </xf>
    <xf numFmtId="38" fontId="29" fillId="0" borderId="0" xfId="50" applyFont="1" applyAlignment="1">
      <alignment horizontal="center" vertical="center"/>
    </xf>
    <xf numFmtId="38" fontId="11" fillId="0" borderId="0" xfId="50" applyFont="1" applyAlignment="1">
      <alignment vertical="center"/>
    </xf>
    <xf numFmtId="38" fontId="29" fillId="0" borderId="0" xfId="50" applyFont="1" applyAlignment="1">
      <alignment horizontal="left" vertical="center"/>
    </xf>
    <xf numFmtId="38" fontId="11" fillId="0" borderId="0" xfId="50" applyFont="1" applyAlignment="1">
      <alignment horizontal="center" vertical="center"/>
    </xf>
    <xf numFmtId="38" fontId="29" fillId="0" borderId="0" xfId="50" applyFont="1" applyBorder="1" applyAlignment="1">
      <alignment vertical="center"/>
    </xf>
    <xf numFmtId="38" fontId="29" fillId="0" borderId="0" xfId="50" applyFont="1" applyBorder="1" applyAlignment="1">
      <alignment horizontal="center" vertical="center"/>
    </xf>
    <xf numFmtId="38" fontId="11" fillId="0" borderId="0" xfId="50" applyFont="1" applyBorder="1" applyAlignment="1">
      <alignment horizontal="center" vertical="center"/>
    </xf>
    <xf numFmtId="38" fontId="11" fillId="0" borderId="0" xfId="50" applyFont="1" applyBorder="1" applyAlignment="1">
      <alignment vertical="center"/>
    </xf>
    <xf numFmtId="38" fontId="29" fillId="37" borderId="0" xfId="50" applyFont="1" applyFill="1" applyBorder="1" applyAlignment="1">
      <alignment vertical="center"/>
    </xf>
    <xf numFmtId="38" fontId="29" fillId="37" borderId="0" xfId="50" applyFont="1" applyFill="1" applyBorder="1" applyAlignment="1">
      <alignment horizontal="center" vertical="center"/>
    </xf>
    <xf numFmtId="38" fontId="11" fillId="37" borderId="0" xfId="50" applyFont="1" applyFill="1" applyBorder="1" applyAlignment="1">
      <alignment horizontal="center" vertical="center"/>
    </xf>
    <xf numFmtId="38" fontId="11" fillId="37" borderId="0" xfId="50" applyFont="1" applyFill="1" applyBorder="1" applyAlignment="1">
      <alignment vertical="center"/>
    </xf>
    <xf numFmtId="38" fontId="12" fillId="0" borderId="0" xfId="50" applyFont="1" applyAlignment="1">
      <alignment horizontal="left" vertical="center"/>
    </xf>
    <xf numFmtId="38" fontId="12" fillId="0" borderId="0" xfId="50" applyFont="1" applyAlignment="1">
      <alignment vertical="center"/>
    </xf>
    <xf numFmtId="38" fontId="13" fillId="0" borderId="0" xfId="50" applyFont="1" applyBorder="1" applyAlignment="1">
      <alignment horizontal="center" vertical="center"/>
    </xf>
    <xf numFmtId="38" fontId="13" fillId="0" borderId="0" xfId="50" applyFont="1" applyBorder="1" applyAlignment="1">
      <alignment vertical="center"/>
    </xf>
    <xf numFmtId="38" fontId="13" fillId="0" borderId="0" xfId="50" applyFont="1" applyAlignment="1">
      <alignment vertical="center"/>
    </xf>
    <xf numFmtId="38" fontId="13" fillId="0" borderId="0" xfId="50" applyFont="1" applyAlignment="1">
      <alignment horizontal="center" vertical="center"/>
    </xf>
    <xf numFmtId="38" fontId="1" fillId="0" borderId="52" xfId="50" applyFont="1" applyFill="1" applyBorder="1" applyAlignment="1">
      <alignment vertical="center"/>
    </xf>
    <xf numFmtId="38" fontId="1" fillId="0" borderId="11" xfId="50" applyFont="1" applyFill="1" applyBorder="1" applyAlignment="1">
      <alignment vertical="center"/>
    </xf>
    <xf numFmtId="38" fontId="1" fillId="0" borderId="12" xfId="50" applyFont="1" applyFill="1" applyBorder="1" applyAlignment="1">
      <alignment vertical="center"/>
    </xf>
    <xf numFmtId="38" fontId="1" fillId="0" borderId="20" xfId="50" applyFont="1" applyFill="1" applyBorder="1" applyAlignment="1">
      <alignment vertical="center"/>
    </xf>
    <xf numFmtId="38" fontId="1" fillId="0" borderId="51" xfId="50" applyFont="1" applyFill="1" applyBorder="1" applyAlignment="1">
      <alignment vertical="center"/>
    </xf>
    <xf numFmtId="38" fontId="1" fillId="0" borderId="48" xfId="50" applyFont="1" applyFill="1" applyBorder="1" applyAlignment="1">
      <alignment/>
    </xf>
    <xf numFmtId="38" fontId="1" fillId="0" borderId="56" xfId="50" applyFont="1" applyFill="1" applyBorder="1" applyAlignment="1">
      <alignment/>
    </xf>
    <xf numFmtId="38" fontId="1" fillId="0" borderId="48" xfId="50" applyFont="1" applyFill="1" applyBorder="1" applyAlignment="1">
      <alignment horizontal="center" vertical="center"/>
    </xf>
    <xf numFmtId="38" fontId="1" fillId="0" borderId="53" xfId="50" applyFont="1" applyFill="1" applyBorder="1" applyAlignment="1">
      <alignment vertical="center"/>
    </xf>
    <xf numFmtId="38" fontId="1" fillId="0" borderId="38" xfId="50" applyFont="1" applyFill="1" applyBorder="1" applyAlignment="1">
      <alignment vertical="center"/>
    </xf>
    <xf numFmtId="38" fontId="1" fillId="0" borderId="48" xfId="50" applyFont="1" applyFill="1" applyBorder="1" applyAlignment="1">
      <alignment horizontal="distributed" vertical="center"/>
    </xf>
    <xf numFmtId="0" fontId="1" fillId="0" borderId="11" xfId="62" applyFont="1" applyFill="1" applyBorder="1" applyAlignment="1">
      <alignment horizontal="left" vertical="center"/>
      <protection/>
    </xf>
    <xf numFmtId="0" fontId="1" fillId="0" borderId="52" xfId="62" applyFont="1" applyFill="1" applyBorder="1" applyAlignment="1">
      <alignment horizontal="left" vertical="center"/>
      <protection/>
    </xf>
    <xf numFmtId="0" fontId="1" fillId="0" borderId="51" xfId="62" applyFont="1" applyFill="1" applyBorder="1" applyAlignment="1">
      <alignment horizontal="left" vertical="center"/>
      <protection/>
    </xf>
    <xf numFmtId="38" fontId="1" fillId="0" borderId="12" xfId="50" applyFont="1" applyFill="1" applyBorder="1" applyAlignment="1" quotePrefix="1">
      <alignment horizontal="center" vertical="center"/>
    </xf>
    <xf numFmtId="38" fontId="1" fillId="0" borderId="20" xfId="50" applyFont="1" applyFill="1" applyBorder="1" applyAlignment="1" quotePrefix="1">
      <alignment horizontal="center" vertical="center"/>
    </xf>
    <xf numFmtId="38" fontId="1" fillId="0" borderId="48" xfId="50" applyFont="1" applyFill="1" applyBorder="1" applyAlignment="1" quotePrefix="1">
      <alignment horizontal="center" vertical="center"/>
    </xf>
    <xf numFmtId="0" fontId="1" fillId="0" borderId="56" xfId="62" applyFont="1" applyFill="1" applyBorder="1" applyAlignment="1">
      <alignment horizontal="distributed" vertical="center"/>
      <protection/>
    </xf>
    <xf numFmtId="0" fontId="1" fillId="0" borderId="0" xfId="62" applyFont="1" applyFill="1" applyBorder="1" applyAlignment="1">
      <alignment horizontal="distributed" vertical="center"/>
      <protection/>
    </xf>
    <xf numFmtId="38" fontId="1" fillId="0" borderId="0" xfId="50" applyFont="1" applyFill="1" applyBorder="1" applyAlignment="1">
      <alignment horizontal="center" vertical="center"/>
    </xf>
    <xf numFmtId="38" fontId="1" fillId="0" borderId="37" xfId="50" applyFont="1" applyFill="1" applyBorder="1" applyAlignment="1">
      <alignment vertical="center"/>
    </xf>
    <xf numFmtId="0" fontId="1" fillId="0" borderId="56" xfId="62" applyFont="1" applyFill="1" applyBorder="1" applyAlignment="1">
      <alignment horizontal="center" vertical="center"/>
      <protection/>
    </xf>
    <xf numFmtId="0" fontId="0" fillId="34" borderId="24" xfId="0" applyFont="1" applyFill="1" applyBorder="1" applyAlignment="1">
      <alignment horizontal="center" vertical="center"/>
    </xf>
    <xf numFmtId="0" fontId="1" fillId="0" borderId="12" xfId="62" applyFont="1" applyFill="1" applyBorder="1" applyAlignment="1">
      <alignment vertical="center"/>
      <protection/>
    </xf>
    <xf numFmtId="0" fontId="2" fillId="0" borderId="22" xfId="0" applyFont="1" applyFill="1" applyBorder="1" applyAlignment="1">
      <alignment vertical="center"/>
    </xf>
    <xf numFmtId="0" fontId="2" fillId="0" borderId="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3" xfId="0" applyFont="1" applyFill="1" applyBorder="1" applyAlignment="1">
      <alignment horizontal="right" vertical="center"/>
    </xf>
    <xf numFmtId="38" fontId="1" fillId="0" borderId="56" xfId="50" applyFont="1" applyFill="1" applyBorder="1" applyAlignment="1">
      <alignment horizontal="distributed" vertical="center"/>
    </xf>
    <xf numFmtId="0" fontId="2" fillId="0" borderId="222" xfId="62" applyFont="1" applyFill="1" applyBorder="1" applyAlignment="1">
      <alignment vertical="center"/>
      <protection/>
    </xf>
    <xf numFmtId="0" fontId="2" fillId="0" borderId="223" xfId="62" applyFont="1" applyFill="1" applyBorder="1" applyAlignment="1">
      <alignment vertical="center"/>
      <protection/>
    </xf>
    <xf numFmtId="0" fontId="2" fillId="0" borderId="224" xfId="62" applyFont="1" applyFill="1" applyBorder="1" applyAlignment="1">
      <alignment vertical="center"/>
      <protection/>
    </xf>
    <xf numFmtId="38" fontId="1" fillId="0" borderId="253" xfId="50" applyFont="1" applyBorder="1" applyAlignment="1">
      <alignment horizontal="center" vertical="center"/>
    </xf>
    <xf numFmtId="0" fontId="18" fillId="0" borderId="0" xfId="64" applyFont="1">
      <alignment vertical="center"/>
      <protection/>
    </xf>
    <xf numFmtId="0" fontId="19" fillId="0" borderId="0" xfId="64" applyFont="1">
      <alignment vertical="center"/>
      <protection/>
    </xf>
    <xf numFmtId="0" fontId="20" fillId="0" borderId="0" xfId="64" applyFont="1" applyAlignment="1">
      <alignment horizontal="left" vertical="center"/>
      <protection/>
    </xf>
    <xf numFmtId="0" fontId="5" fillId="0" borderId="56" xfId="64" applyFont="1" applyBorder="1">
      <alignment vertical="center"/>
      <protection/>
    </xf>
    <xf numFmtId="0" fontId="0" fillId="0" borderId="56" xfId="64" applyFont="1" applyBorder="1">
      <alignment vertical="center"/>
      <protection/>
    </xf>
    <xf numFmtId="0" fontId="0" fillId="33" borderId="24" xfId="64" applyFont="1" applyFill="1" applyBorder="1" applyAlignment="1">
      <alignment vertical="center"/>
      <protection/>
    </xf>
    <xf numFmtId="0" fontId="0" fillId="33" borderId="22" xfId="64" applyFont="1" applyFill="1" applyBorder="1" applyAlignment="1">
      <alignment vertical="center"/>
      <protection/>
    </xf>
    <xf numFmtId="0" fontId="0" fillId="33" borderId="23" xfId="64" applyFont="1" applyFill="1" applyBorder="1" applyAlignment="1">
      <alignment vertical="center"/>
      <protection/>
    </xf>
    <xf numFmtId="0" fontId="0" fillId="33" borderId="12" xfId="64" applyFont="1" applyFill="1" applyBorder="1" applyAlignment="1">
      <alignment vertical="center"/>
      <protection/>
    </xf>
    <xf numFmtId="0" fontId="0" fillId="33" borderId="19" xfId="64" applyFont="1" applyFill="1" applyBorder="1">
      <alignment vertical="center"/>
      <protection/>
    </xf>
    <xf numFmtId="0" fontId="4" fillId="0" borderId="0" xfId="64" applyFont="1" applyFill="1" applyBorder="1">
      <alignment vertical="center"/>
      <protection/>
    </xf>
    <xf numFmtId="0" fontId="4" fillId="0" borderId="0" xfId="64" applyFont="1" applyFill="1" applyBorder="1" applyAlignment="1">
      <alignment vertical="center"/>
      <protection/>
    </xf>
    <xf numFmtId="0" fontId="4" fillId="0" borderId="0" xfId="64" applyFont="1" applyBorder="1" applyAlignment="1">
      <alignment horizontal="center" vertical="center"/>
      <protection/>
    </xf>
    <xf numFmtId="0" fontId="0" fillId="0" borderId="0" xfId="64" applyFont="1" applyBorder="1" applyAlignment="1">
      <alignment horizontal="center" vertical="center"/>
      <protection/>
    </xf>
    <xf numFmtId="0" fontId="4" fillId="0" borderId="0" xfId="64" applyFont="1">
      <alignment vertical="center"/>
      <protection/>
    </xf>
    <xf numFmtId="0" fontId="4" fillId="0" borderId="0" xfId="64" applyFont="1" applyAlignment="1">
      <alignment horizontal="right"/>
      <protection/>
    </xf>
    <xf numFmtId="0" fontId="4" fillId="0" borderId="56" xfId="64" applyFont="1" applyBorder="1" applyAlignment="1">
      <alignment horizontal="right"/>
      <protection/>
    </xf>
    <xf numFmtId="0" fontId="0" fillId="33" borderId="48" xfId="64" applyFont="1" applyFill="1" applyBorder="1" applyAlignment="1">
      <alignment vertical="center"/>
      <protection/>
    </xf>
    <xf numFmtId="0" fontId="0" fillId="33" borderId="53" xfId="64" applyFont="1" applyFill="1" applyBorder="1" applyAlignment="1">
      <alignment vertical="center"/>
      <protection/>
    </xf>
    <xf numFmtId="0" fontId="0" fillId="0" borderId="48" xfId="64" applyFont="1" applyBorder="1" applyAlignment="1">
      <alignment vertical="top" wrapText="1"/>
      <protection/>
    </xf>
    <xf numFmtId="0" fontId="0" fillId="0" borderId="48" xfId="0" applyFont="1" applyBorder="1" applyAlignment="1">
      <alignment vertical="top" wrapText="1"/>
    </xf>
    <xf numFmtId="0" fontId="4" fillId="0" borderId="0" xfId="64" applyFont="1" applyBorder="1" applyAlignment="1">
      <alignment vertical="top"/>
      <protection/>
    </xf>
    <xf numFmtId="0" fontId="0" fillId="0" borderId="0" xfId="0" applyFont="1" applyBorder="1" applyAlignment="1">
      <alignment vertical="top"/>
    </xf>
    <xf numFmtId="0" fontId="4" fillId="0" borderId="0" xfId="64" applyFont="1" applyBorder="1" applyAlignment="1">
      <alignment vertical="center" wrapText="1"/>
      <protection/>
    </xf>
    <xf numFmtId="0" fontId="4" fillId="0" borderId="0" xfId="64" applyFont="1" applyBorder="1" applyAlignment="1">
      <alignment horizontal="left" vertical="center"/>
      <protection/>
    </xf>
    <xf numFmtId="0" fontId="0" fillId="0" borderId="20" xfId="64" applyFont="1" applyBorder="1" applyAlignment="1">
      <alignment vertical="center"/>
      <protection/>
    </xf>
    <xf numFmtId="0" fontId="0" fillId="0" borderId="56" xfId="64" applyFont="1" applyBorder="1" applyAlignment="1">
      <alignment vertical="center"/>
      <protection/>
    </xf>
    <xf numFmtId="0" fontId="0" fillId="0" borderId="38" xfId="64" applyFont="1" applyBorder="1" applyAlignment="1">
      <alignment vertical="center"/>
      <protection/>
    </xf>
    <xf numFmtId="0" fontId="0" fillId="0" borderId="0" xfId="64" applyFont="1" applyFill="1" applyBorder="1" applyAlignment="1">
      <alignment horizontal="center" vertical="center" shrinkToFit="1"/>
      <protection/>
    </xf>
    <xf numFmtId="0" fontId="0" fillId="0" borderId="0" xfId="64" applyFont="1" applyFill="1" applyBorder="1" applyAlignment="1">
      <alignment vertical="center"/>
      <protection/>
    </xf>
    <xf numFmtId="0" fontId="0" fillId="0" borderId="0" xfId="64" applyFont="1" applyFill="1" applyBorder="1" applyAlignment="1">
      <alignment horizontal="center" vertical="center"/>
      <protection/>
    </xf>
    <xf numFmtId="0" fontId="4" fillId="33" borderId="20" xfId="66" applyFont="1" applyFill="1" applyBorder="1" applyAlignment="1">
      <alignment horizontal="left" vertical="center" wrapText="1"/>
      <protection/>
    </xf>
    <xf numFmtId="0" fontId="4" fillId="33" borderId="56" xfId="66" applyFont="1" applyFill="1" applyBorder="1" applyAlignment="1">
      <alignment horizontal="left" vertical="center" wrapText="1"/>
      <protection/>
    </xf>
    <xf numFmtId="0" fontId="4" fillId="33" borderId="38" xfId="66" applyFont="1" applyFill="1" applyBorder="1" applyAlignment="1">
      <alignment horizontal="left" vertical="center" wrapText="1"/>
      <protection/>
    </xf>
    <xf numFmtId="0" fontId="5" fillId="33" borderId="20" xfId="0" applyFont="1" applyFill="1" applyBorder="1" applyAlignment="1">
      <alignment horizontal="distributed" vertical="center"/>
    </xf>
    <xf numFmtId="0" fontId="5" fillId="33" borderId="24" xfId="0" applyFont="1" applyFill="1" applyBorder="1" applyAlignment="1">
      <alignment horizontal="distributed" vertical="center"/>
    </xf>
    <xf numFmtId="0" fontId="0" fillId="0" borderId="0" xfId="0" applyFont="1" applyAlignment="1">
      <alignment horizontal="distributed" vertical="center" indent="1"/>
    </xf>
    <xf numFmtId="0" fontId="4" fillId="0" borderId="0" xfId="66" applyFont="1">
      <alignment vertical="center"/>
      <protection/>
    </xf>
    <xf numFmtId="0" fontId="4" fillId="0" borderId="0" xfId="66" applyFont="1" applyAlignment="1">
      <alignment horizontal="left" vertical="center"/>
      <protection/>
    </xf>
    <xf numFmtId="0" fontId="4" fillId="0" borderId="0" xfId="66" applyFont="1" applyFill="1">
      <alignment vertical="center"/>
      <protection/>
    </xf>
    <xf numFmtId="0" fontId="0" fillId="0" borderId="0" xfId="66" applyFont="1" applyFill="1">
      <alignment vertical="center"/>
      <protection/>
    </xf>
    <xf numFmtId="38" fontId="2" fillId="0" borderId="0" xfId="48" applyFont="1" applyBorder="1" applyAlignment="1">
      <alignment vertical="center"/>
    </xf>
    <xf numFmtId="38" fontId="2" fillId="0" borderId="0" xfId="48" applyFont="1" applyBorder="1" applyAlignment="1">
      <alignment horizontal="center" vertical="center"/>
    </xf>
    <xf numFmtId="0" fontId="16"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38" fontId="2" fillId="0" borderId="0" xfId="48" applyFont="1" applyAlignment="1">
      <alignment vertical="center"/>
    </xf>
    <xf numFmtId="0" fontId="2" fillId="33" borderId="10" xfId="0" applyFont="1" applyFill="1" applyBorder="1" applyAlignment="1">
      <alignment horizontal="center" vertical="center"/>
    </xf>
    <xf numFmtId="38" fontId="2" fillId="0" borderId="10" xfId="48" applyFont="1" applyBorder="1" applyAlignment="1">
      <alignment vertical="center"/>
    </xf>
    <xf numFmtId="0" fontId="5" fillId="0" borderId="16" xfId="0" applyFont="1" applyBorder="1" applyAlignment="1">
      <alignment vertical="center" wrapText="1"/>
    </xf>
    <xf numFmtId="0" fontId="5" fillId="0" borderId="19" xfId="0" applyFont="1" applyBorder="1" applyAlignment="1">
      <alignment vertical="center" wrapText="1"/>
    </xf>
    <xf numFmtId="0" fontId="16" fillId="0" borderId="0" xfId="0" applyFont="1" applyAlignment="1">
      <alignment vertical="center"/>
    </xf>
    <xf numFmtId="0" fontId="2" fillId="33" borderId="24" xfId="0" applyFont="1" applyFill="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38" fontId="2" fillId="0" borderId="0" xfId="48" applyFont="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4"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24" fillId="0" borderId="0" xfId="61" applyFont="1" applyAlignment="1">
      <alignment horizontal="right"/>
      <protection/>
    </xf>
    <xf numFmtId="0" fontId="0" fillId="0" borderId="56" xfId="0" applyFont="1" applyBorder="1" applyAlignment="1">
      <alignment horizontal="right"/>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vertical="center"/>
    </xf>
    <xf numFmtId="0" fontId="0" fillId="33" borderId="1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22" xfId="0" applyFont="1" applyFill="1" applyBorder="1" applyAlignment="1">
      <alignment horizontal="left" vertical="center" indent="1"/>
    </xf>
    <xf numFmtId="0" fontId="0" fillId="0" borderId="10"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258" xfId="0" applyFont="1" applyFill="1" applyBorder="1" applyAlignment="1">
      <alignment horizontal="right" vertical="center"/>
    </xf>
    <xf numFmtId="0" fontId="0" fillId="0" borderId="49"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56" xfId="0" applyFont="1" applyFill="1" applyBorder="1" applyAlignment="1">
      <alignment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shrinkToFit="1"/>
    </xf>
    <xf numFmtId="0" fontId="0" fillId="0" borderId="0" xfId="0" applyFont="1" applyFill="1" applyBorder="1" applyAlignment="1">
      <alignment vertical="center"/>
    </xf>
    <xf numFmtId="0" fontId="0" fillId="0" borderId="24" xfId="0" applyFont="1" applyFill="1" applyBorder="1" applyAlignment="1">
      <alignment vertical="center"/>
    </xf>
    <xf numFmtId="0" fontId="0" fillId="0" borderId="22" xfId="0" applyFont="1" applyFill="1" applyBorder="1" applyAlignment="1">
      <alignment vertical="center"/>
    </xf>
    <xf numFmtId="0" fontId="0" fillId="0" borderId="144" xfId="0" applyFont="1" applyFill="1" applyBorder="1" applyAlignment="1">
      <alignment vertical="center"/>
    </xf>
    <xf numFmtId="0" fontId="0" fillId="0" borderId="145" xfId="0" applyFont="1" applyFill="1" applyBorder="1" applyAlignment="1">
      <alignment vertical="center"/>
    </xf>
    <xf numFmtId="0" fontId="0" fillId="0" borderId="146" xfId="0" applyFont="1" applyFill="1" applyBorder="1" applyAlignment="1">
      <alignment vertical="center"/>
    </xf>
    <xf numFmtId="0" fontId="0" fillId="0" borderId="23" xfId="0" applyFont="1" applyFill="1" applyBorder="1" applyAlignment="1">
      <alignment vertical="center"/>
    </xf>
    <xf numFmtId="0" fontId="0" fillId="0" borderId="16" xfId="0" applyFont="1" applyBorder="1" applyAlignment="1">
      <alignment vertical="center"/>
    </xf>
    <xf numFmtId="0" fontId="0" fillId="0" borderId="10" xfId="0" applyFont="1" applyBorder="1" applyAlignment="1">
      <alignment horizontal="right" vertical="center"/>
    </xf>
    <xf numFmtId="0" fontId="0" fillId="0" borderId="24" xfId="0" applyFont="1" applyBorder="1" applyAlignment="1">
      <alignment horizontal="right" vertical="center"/>
    </xf>
    <xf numFmtId="0" fontId="0" fillId="0" borderId="196" xfId="0" applyFont="1" applyBorder="1" applyAlignment="1">
      <alignment vertical="center"/>
    </xf>
    <xf numFmtId="0" fontId="0" fillId="0" borderId="25" xfId="0" applyFont="1" applyBorder="1" applyAlignment="1">
      <alignment vertical="center"/>
    </xf>
    <xf numFmtId="0" fontId="0" fillId="0" borderId="10" xfId="0" applyFont="1" applyBorder="1" applyAlignment="1">
      <alignment vertical="center"/>
    </xf>
    <xf numFmtId="0" fontId="0" fillId="0" borderId="24"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4" fillId="34" borderId="31" xfId="0" applyFont="1" applyFill="1" applyBorder="1" applyAlignment="1">
      <alignment vertical="center"/>
    </xf>
    <xf numFmtId="0" fontId="0" fillId="34" borderId="31" xfId="0" applyFont="1" applyFill="1" applyBorder="1" applyAlignment="1">
      <alignment vertical="center"/>
    </xf>
    <xf numFmtId="0" fontId="0" fillId="34" borderId="32" xfId="0" applyFont="1" applyFill="1" applyBorder="1" applyAlignment="1">
      <alignment horizontal="right" vertical="center"/>
    </xf>
    <xf numFmtId="0" fontId="0" fillId="34" borderId="31" xfId="0" applyFont="1" applyFill="1" applyBorder="1" applyAlignment="1">
      <alignment horizontal="center" vertical="center"/>
    </xf>
    <xf numFmtId="0" fontId="0" fillId="34" borderId="31" xfId="0" applyFont="1" applyFill="1" applyBorder="1" applyAlignment="1">
      <alignment horizontal="right" vertical="center"/>
    </xf>
    <xf numFmtId="0" fontId="0" fillId="34" borderId="197" xfId="0" applyFont="1" applyFill="1" applyBorder="1" applyAlignment="1">
      <alignment vertical="center"/>
    </xf>
    <xf numFmtId="0" fontId="0" fillId="34" borderId="33" xfId="0" applyFont="1" applyFill="1" applyBorder="1" applyAlignment="1">
      <alignment vertical="center"/>
    </xf>
    <xf numFmtId="0" fontId="0" fillId="34" borderId="32" xfId="0" applyFont="1" applyFill="1" applyBorder="1" applyAlignment="1">
      <alignment vertical="center"/>
    </xf>
    <xf numFmtId="0" fontId="0" fillId="34" borderId="31" xfId="0" applyFont="1" applyFill="1" applyBorder="1" applyAlignment="1">
      <alignment vertical="center"/>
    </xf>
    <xf numFmtId="0" fontId="0" fillId="34" borderId="34" xfId="0" applyFont="1" applyFill="1" applyBorder="1" applyAlignment="1">
      <alignment vertical="center"/>
    </xf>
    <xf numFmtId="0" fontId="0" fillId="34" borderId="30" xfId="0" applyFont="1" applyFill="1" applyBorder="1" applyAlignment="1">
      <alignment vertical="center"/>
    </xf>
    <xf numFmtId="0" fontId="0" fillId="0" borderId="19" xfId="0" applyFont="1" applyBorder="1" applyAlignment="1">
      <alignment horizontal="right" vertical="center"/>
    </xf>
    <xf numFmtId="0" fontId="0" fillId="0" borderId="20" xfId="0" applyFont="1" applyBorder="1" applyAlignment="1">
      <alignment horizontal="center" vertical="center"/>
    </xf>
    <xf numFmtId="0" fontId="0" fillId="0" borderId="20" xfId="0" applyFont="1" applyBorder="1" applyAlignment="1">
      <alignment horizontal="right" vertical="center"/>
    </xf>
    <xf numFmtId="0" fontId="0" fillId="0" borderId="198"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7" xfId="0" applyFont="1" applyFill="1" applyBorder="1" applyAlignment="1">
      <alignment vertical="center"/>
    </xf>
    <xf numFmtId="0" fontId="0" fillId="0" borderId="37" xfId="0" applyFont="1" applyFill="1" applyBorder="1" applyAlignment="1">
      <alignment vertical="center"/>
    </xf>
    <xf numFmtId="0" fontId="4" fillId="34" borderId="24" xfId="0" applyFont="1" applyFill="1" applyBorder="1" applyAlignment="1">
      <alignment vertical="center"/>
    </xf>
    <xf numFmtId="0" fontId="0" fillId="34" borderId="24" xfId="0" applyFont="1" applyFill="1" applyBorder="1" applyAlignment="1">
      <alignment vertical="center"/>
    </xf>
    <xf numFmtId="0" fontId="0" fillId="34" borderId="10" xfId="0" applyFont="1" applyFill="1" applyBorder="1" applyAlignment="1">
      <alignment horizontal="right" vertical="center"/>
    </xf>
    <xf numFmtId="0" fontId="0" fillId="34" borderId="24" xfId="0" applyFont="1" applyFill="1" applyBorder="1" applyAlignment="1">
      <alignment horizontal="right" vertical="center"/>
    </xf>
    <xf numFmtId="0" fontId="0" fillId="34" borderId="199" xfId="0" applyFont="1" applyFill="1" applyBorder="1" applyAlignment="1">
      <alignment vertical="center"/>
    </xf>
    <xf numFmtId="0" fontId="0" fillId="34" borderId="25" xfId="0" applyFont="1" applyFill="1" applyBorder="1" applyAlignment="1">
      <alignment vertical="center"/>
    </xf>
    <xf numFmtId="0" fontId="0" fillId="34" borderId="10" xfId="0" applyFont="1" applyFill="1" applyBorder="1" applyAlignment="1">
      <alignment vertical="center"/>
    </xf>
    <xf numFmtId="0" fontId="0" fillId="34" borderId="24" xfId="0" applyFont="1" applyFill="1" applyBorder="1" applyAlignment="1">
      <alignment vertical="center"/>
    </xf>
    <xf numFmtId="0" fontId="0" fillId="34" borderId="26" xfId="0" applyFont="1" applyFill="1" applyBorder="1" applyAlignment="1">
      <alignment vertical="center"/>
    </xf>
    <xf numFmtId="0" fontId="0" fillId="34" borderId="38" xfId="0" applyFont="1" applyFill="1" applyBorder="1" applyAlignment="1">
      <alignment vertical="center"/>
    </xf>
    <xf numFmtId="0" fontId="0" fillId="0" borderId="39" xfId="0"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right" vertical="center"/>
    </xf>
    <xf numFmtId="0" fontId="0" fillId="0" borderId="200" xfId="0" applyFont="1" applyFill="1" applyBorder="1" applyAlignment="1">
      <alignment vertical="center"/>
    </xf>
    <xf numFmtId="0" fontId="0" fillId="0" borderId="42" xfId="0" applyFont="1" applyFill="1" applyBorder="1" applyAlignment="1">
      <alignment vertical="center"/>
    </xf>
    <xf numFmtId="0" fontId="0" fillId="0" borderId="39" xfId="0" applyFont="1" applyFill="1" applyBorder="1" applyAlignment="1">
      <alignment vertical="center"/>
    </xf>
    <xf numFmtId="0" fontId="0" fillId="0" borderId="41"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19" xfId="0" applyFont="1" applyFill="1" applyBorder="1" applyAlignment="1">
      <alignment horizontal="righ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98" xfId="0" applyFont="1" applyFill="1" applyBorder="1" applyAlignment="1">
      <alignment vertical="center"/>
    </xf>
    <xf numFmtId="0" fontId="0" fillId="0" borderId="21"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34" borderId="28" xfId="0" applyFont="1" applyFill="1" applyBorder="1" applyAlignment="1">
      <alignment vertical="center"/>
    </xf>
    <xf numFmtId="0" fontId="0" fillId="34" borderId="29" xfId="0" applyFont="1" applyFill="1" applyBorder="1" applyAlignment="1">
      <alignment vertical="center"/>
    </xf>
    <xf numFmtId="0" fontId="0" fillId="34" borderId="201"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47" xfId="0" applyFont="1" applyBorder="1" applyAlignment="1">
      <alignment horizontal="right" vertical="center"/>
    </xf>
    <xf numFmtId="0" fontId="0" fillId="0" borderId="40" xfId="0" applyFont="1" applyBorder="1" applyAlignment="1">
      <alignment horizontal="center" vertical="center"/>
    </xf>
    <xf numFmtId="0" fontId="0" fillId="0" borderId="40" xfId="0" applyFont="1" applyBorder="1" applyAlignment="1">
      <alignment horizontal="right" vertical="center"/>
    </xf>
    <xf numFmtId="0" fontId="0" fillId="0" borderId="200" xfId="0" applyFont="1" applyBorder="1" applyAlignment="1">
      <alignment vertical="center"/>
    </xf>
    <xf numFmtId="0" fontId="0" fillId="0" borderId="42" xfId="0" applyFont="1" applyBorder="1" applyAlignment="1">
      <alignment vertical="center"/>
    </xf>
    <xf numFmtId="0" fontId="0" fillId="0" borderId="39"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20" xfId="0" applyFont="1" applyFill="1" applyBorder="1" applyAlignment="1">
      <alignment vertical="center"/>
    </xf>
    <xf numFmtId="0" fontId="0" fillId="0" borderId="38" xfId="0" applyFont="1" applyFill="1" applyBorder="1" applyAlignment="1">
      <alignment vertical="center"/>
    </xf>
    <xf numFmtId="0" fontId="0" fillId="34" borderId="10" xfId="0" applyFont="1" applyFill="1" applyBorder="1" applyAlignment="1">
      <alignment vertical="center"/>
    </xf>
    <xf numFmtId="0" fontId="0" fillId="34" borderId="11" xfId="0" applyFont="1" applyFill="1" applyBorder="1" applyAlignment="1">
      <alignment horizontal="right" vertical="center"/>
    </xf>
    <xf numFmtId="0" fontId="0" fillId="34" borderId="12" xfId="0" applyFont="1" applyFill="1" applyBorder="1" applyAlignment="1">
      <alignment horizontal="center" vertical="center"/>
    </xf>
    <xf numFmtId="0" fontId="0" fillId="34" borderId="12" xfId="0" applyFont="1" applyFill="1" applyBorder="1" applyAlignment="1">
      <alignment horizontal="right" vertical="center"/>
    </xf>
    <xf numFmtId="0" fontId="0" fillId="34" borderId="23" xfId="0" applyFont="1" applyFill="1" applyBorder="1" applyAlignment="1">
      <alignment vertical="center"/>
    </xf>
    <xf numFmtId="0" fontId="0" fillId="0" borderId="147" xfId="0" applyFont="1" applyFill="1" applyBorder="1" applyAlignment="1">
      <alignment vertical="center"/>
    </xf>
    <xf numFmtId="0" fontId="0" fillId="0" borderId="148" xfId="0" applyFont="1" applyFill="1" applyBorder="1" applyAlignment="1">
      <alignment vertical="center"/>
    </xf>
    <xf numFmtId="0" fontId="0" fillId="0" borderId="48" xfId="0" applyFont="1" applyBorder="1" applyAlignment="1">
      <alignment horizontal="left" vertical="center" indent="1"/>
    </xf>
    <xf numFmtId="0" fontId="0" fillId="0" borderId="48" xfId="0" applyFont="1" applyBorder="1" applyAlignment="1">
      <alignment horizontal="right" vertical="center"/>
    </xf>
    <xf numFmtId="0" fontId="0" fillId="0" borderId="48" xfId="0" applyFont="1" applyBorder="1" applyAlignment="1">
      <alignment horizontal="center" vertical="center"/>
    </xf>
    <xf numFmtId="0" fontId="0" fillId="0" borderId="48" xfId="0" applyFont="1" applyBorder="1" applyAlignment="1">
      <alignment vertical="center"/>
    </xf>
    <xf numFmtId="0" fontId="0" fillId="0" borderId="131" xfId="0" applyFont="1" applyBorder="1" applyAlignment="1">
      <alignment vertical="center"/>
    </xf>
    <xf numFmtId="0" fontId="0" fillId="0" borderId="132" xfId="0" applyFont="1" applyBorder="1" applyAlignment="1">
      <alignment vertical="center"/>
    </xf>
    <xf numFmtId="0" fontId="0" fillId="0" borderId="53"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vertical="center"/>
    </xf>
    <xf numFmtId="0" fontId="0" fillId="0" borderId="48" xfId="0" applyFont="1" applyFill="1" applyBorder="1" applyAlignment="1">
      <alignment vertical="center" shrinkToFit="1"/>
    </xf>
    <xf numFmtId="0" fontId="0" fillId="0" borderId="24" xfId="0" applyFont="1" applyFill="1" applyBorder="1" applyAlignment="1">
      <alignment horizontal="center" vertical="center"/>
    </xf>
    <xf numFmtId="0" fontId="0" fillId="0" borderId="24" xfId="0" applyFont="1" applyFill="1" applyBorder="1" applyAlignment="1">
      <alignment horizontal="right" vertical="center"/>
    </xf>
    <xf numFmtId="0" fontId="0" fillId="0" borderId="196" xfId="0" applyFont="1" applyFill="1" applyBorder="1" applyAlignment="1">
      <alignment vertical="center"/>
    </xf>
    <xf numFmtId="0" fontId="0" fillId="0" borderId="0" xfId="0" applyFont="1" applyFill="1" applyBorder="1" applyAlignment="1">
      <alignment vertical="center"/>
    </xf>
    <xf numFmtId="0" fontId="0" fillId="34" borderId="16" xfId="0" applyFont="1" applyFill="1" applyBorder="1" applyAlignment="1">
      <alignment horizontal="right" vertical="center"/>
    </xf>
    <xf numFmtId="0" fontId="0" fillId="34" borderId="17" xfId="0" applyFont="1" applyFill="1" applyBorder="1" applyAlignment="1">
      <alignment horizontal="center" vertical="center"/>
    </xf>
    <xf numFmtId="0" fontId="0" fillId="34" borderId="17" xfId="0" applyFont="1" applyFill="1" applyBorder="1" applyAlignment="1">
      <alignment horizontal="right" vertical="center"/>
    </xf>
    <xf numFmtId="0" fontId="0" fillId="34" borderId="202" xfId="0" applyFont="1" applyFill="1" applyBorder="1" applyAlignment="1">
      <alignment vertical="center"/>
    </xf>
    <xf numFmtId="0" fontId="0" fillId="34" borderId="18" xfId="0" applyFont="1" applyFill="1" applyBorder="1" applyAlignment="1">
      <alignment vertical="center"/>
    </xf>
    <xf numFmtId="0" fontId="0" fillId="34" borderId="16" xfId="0" applyFont="1" applyFill="1" applyBorder="1" applyAlignment="1">
      <alignment vertical="center"/>
    </xf>
    <xf numFmtId="0" fontId="0" fillId="34" borderId="50" xfId="0" applyFont="1" applyFill="1" applyBorder="1" applyAlignment="1">
      <alignment vertical="center"/>
    </xf>
    <xf numFmtId="0" fontId="0" fillId="34" borderId="37" xfId="0" applyFont="1" applyFill="1" applyBorder="1" applyAlignment="1">
      <alignment vertical="center"/>
    </xf>
    <xf numFmtId="0" fontId="0" fillId="0" borderId="16" xfId="0" applyFont="1" applyFill="1" applyBorder="1" applyAlignment="1">
      <alignment vertical="center" shrinkToFit="1"/>
    </xf>
    <xf numFmtId="0" fontId="0" fillId="0" borderId="0" xfId="0" applyFont="1" applyFill="1" applyBorder="1" applyAlignment="1">
      <alignment vertical="center" shrinkToFit="1"/>
    </xf>
    <xf numFmtId="0" fontId="0" fillId="0" borderId="203" xfId="0" applyFont="1" applyBorder="1" applyAlignment="1">
      <alignment vertical="center"/>
    </xf>
    <xf numFmtId="0" fontId="0" fillId="0" borderId="51" xfId="0" applyFont="1" applyBorder="1" applyAlignment="1">
      <alignment vertical="center"/>
    </xf>
    <xf numFmtId="0" fontId="0" fillId="0" borderId="11" xfId="0" applyFont="1" applyBorder="1" applyAlignment="1">
      <alignment vertical="center"/>
    </xf>
    <xf numFmtId="0" fontId="0" fillId="0" borderId="204"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xf>
    <xf numFmtId="0" fontId="0" fillId="34" borderId="205" xfId="0" applyFont="1" applyFill="1" applyBorder="1" applyAlignment="1">
      <alignment vertical="center"/>
    </xf>
    <xf numFmtId="0" fontId="0" fillId="34" borderId="51" xfId="0" applyFont="1" applyFill="1" applyBorder="1" applyAlignment="1">
      <alignment vertical="center"/>
    </xf>
    <xf numFmtId="0" fontId="0" fillId="34" borderId="11" xfId="0" applyFont="1" applyFill="1" applyBorder="1" applyAlignment="1">
      <alignment vertical="center"/>
    </xf>
    <xf numFmtId="0" fontId="0" fillId="34" borderId="52" xfId="0" applyFont="1" applyFill="1" applyBorder="1" applyAlignment="1">
      <alignment vertical="center"/>
    </xf>
    <xf numFmtId="0" fontId="0" fillId="34" borderId="53" xfId="0" applyFont="1" applyFill="1" applyBorder="1" applyAlignment="1">
      <alignment vertical="center"/>
    </xf>
    <xf numFmtId="0" fontId="0" fillId="0" borderId="39" xfId="0" applyFont="1" applyBorder="1" applyAlignment="1">
      <alignment vertical="center"/>
    </xf>
    <xf numFmtId="0" fontId="0" fillId="34" borderId="54" xfId="0" applyFont="1" applyFill="1" applyBorder="1" applyAlignment="1">
      <alignment vertical="center"/>
    </xf>
    <xf numFmtId="0" fontId="0" fillId="34" borderId="54" xfId="0" applyFont="1" applyFill="1" applyBorder="1" applyAlignment="1">
      <alignment vertical="center"/>
    </xf>
    <xf numFmtId="0" fontId="0" fillId="34" borderId="17" xfId="0" applyFont="1" applyFill="1" applyBorder="1" applyAlignment="1">
      <alignment vertical="center"/>
    </xf>
    <xf numFmtId="0" fontId="0" fillId="0" borderId="19" xfId="0" applyFont="1" applyBorder="1" applyAlignment="1">
      <alignment vertical="center"/>
    </xf>
    <xf numFmtId="0" fontId="0" fillId="34" borderId="57" xfId="0" applyFont="1" applyFill="1" applyBorder="1" applyAlignment="1">
      <alignment vertical="center"/>
    </xf>
    <xf numFmtId="0" fontId="0" fillId="34" borderId="58" xfId="0" applyFont="1" applyFill="1" applyBorder="1" applyAlignment="1">
      <alignment vertical="center"/>
    </xf>
    <xf numFmtId="0" fontId="0" fillId="34" borderId="59" xfId="0" applyFont="1" applyFill="1" applyBorder="1" applyAlignment="1">
      <alignment vertical="center"/>
    </xf>
    <xf numFmtId="0" fontId="4" fillId="0" borderId="0" xfId="0" applyFont="1" applyAlignment="1">
      <alignment/>
    </xf>
    <xf numFmtId="0" fontId="0" fillId="0" borderId="0" xfId="0" applyFont="1" applyFill="1" applyBorder="1" applyAlignment="1">
      <alignment horizontal="right" vertical="center"/>
    </xf>
    <xf numFmtId="0" fontId="0" fillId="33" borderId="134" xfId="0" applyFont="1" applyFill="1" applyBorder="1" applyAlignment="1">
      <alignment horizontal="center" vertical="center"/>
    </xf>
    <xf numFmtId="0" fontId="0" fillId="33" borderId="135" xfId="0" applyFont="1" applyFill="1" applyBorder="1" applyAlignment="1">
      <alignment horizontal="center" vertical="center"/>
    </xf>
    <xf numFmtId="0" fontId="0" fillId="33" borderId="136"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33" borderId="20" xfId="0" applyFont="1" applyFill="1" applyBorder="1" applyAlignment="1">
      <alignment vertical="center"/>
    </xf>
    <xf numFmtId="0" fontId="0" fillId="33" borderId="18" xfId="0" applyFont="1" applyFill="1" applyBorder="1" applyAlignment="1">
      <alignment vertical="center"/>
    </xf>
    <xf numFmtId="0" fontId="0" fillId="33" borderId="16" xfId="0" applyFont="1" applyFill="1" applyBorder="1" applyAlignment="1">
      <alignment vertical="center" shrinkToFit="1"/>
    </xf>
    <xf numFmtId="0" fontId="0" fillId="33" borderId="50" xfId="0" applyFont="1" applyFill="1" applyBorder="1" applyAlignment="1">
      <alignment vertical="center" shrinkToFit="1"/>
    </xf>
    <xf numFmtId="0" fontId="0" fillId="33" borderId="136" xfId="0" applyFont="1" applyFill="1" applyBorder="1" applyAlignment="1">
      <alignment vertical="center" shrinkToFit="1"/>
    </xf>
    <xf numFmtId="0" fontId="0" fillId="33" borderId="137" xfId="0" applyFont="1" applyFill="1" applyBorder="1" applyAlignment="1">
      <alignment vertical="center" shrinkToFit="1"/>
    </xf>
    <xf numFmtId="0" fontId="0" fillId="0" borderId="23" xfId="0" applyFont="1" applyFill="1" applyBorder="1" applyAlignment="1">
      <alignment horizontal="left" vertical="center" shrinkToFit="1"/>
    </xf>
    <xf numFmtId="0" fontId="0" fillId="0" borderId="151" xfId="0" applyFont="1" applyFill="1" applyBorder="1" applyAlignment="1">
      <alignment horizontal="left" vertical="center" indent="1"/>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130" xfId="0" applyFont="1" applyFill="1" applyBorder="1" applyAlignment="1">
      <alignment vertical="center"/>
    </xf>
    <xf numFmtId="0" fontId="0" fillId="0" borderId="152" xfId="0" applyFont="1" applyFill="1" applyBorder="1" applyAlignment="1">
      <alignment vertical="center"/>
    </xf>
    <xf numFmtId="0" fontId="0" fillId="0" borderId="153" xfId="0" applyFont="1" applyFill="1" applyBorder="1" applyAlignment="1">
      <alignment vertical="center"/>
    </xf>
    <xf numFmtId="0" fontId="0" fillId="0" borderId="151" xfId="0" applyFont="1" applyFill="1" applyBorder="1" applyAlignment="1">
      <alignment vertical="center"/>
    </xf>
    <xf numFmtId="0" fontId="0" fillId="0" borderId="153" xfId="0" applyFont="1" applyFill="1" applyBorder="1" applyAlignment="1">
      <alignment horizontal="right" vertical="center"/>
    </xf>
    <xf numFmtId="0" fontId="0" fillId="0" borderId="151" xfId="0" applyFont="1" applyFill="1" applyBorder="1" applyAlignment="1">
      <alignment horizontal="right" vertical="center"/>
    </xf>
    <xf numFmtId="0" fontId="0" fillId="0" borderId="247" xfId="0" applyFont="1" applyFill="1" applyBorder="1" applyAlignment="1">
      <alignment vertical="center"/>
    </xf>
    <xf numFmtId="0" fontId="0" fillId="0" borderId="154" xfId="0" applyFont="1" applyFill="1" applyBorder="1" applyAlignment="1">
      <alignment vertical="center"/>
    </xf>
    <xf numFmtId="0" fontId="0" fillId="0" borderId="56" xfId="0" applyFont="1" applyBorder="1" applyAlignment="1">
      <alignment vertical="center"/>
    </xf>
    <xf numFmtId="0" fontId="0" fillId="0" borderId="152" xfId="0" applyFont="1" applyFill="1" applyBorder="1" applyAlignment="1">
      <alignment horizontal="right" vertical="center"/>
    </xf>
    <xf numFmtId="0" fontId="0" fillId="0" borderId="153" xfId="0" applyFont="1" applyFill="1" applyBorder="1" applyAlignment="1">
      <alignment horizontal="center" vertical="center"/>
    </xf>
    <xf numFmtId="0" fontId="0" fillId="0" borderId="178" xfId="0" applyFont="1" applyFill="1" applyBorder="1" applyAlignment="1">
      <alignment horizontal="right" vertical="center"/>
    </xf>
    <xf numFmtId="0" fontId="0" fillId="0" borderId="179" xfId="0" applyFont="1" applyFill="1" applyBorder="1" applyAlignment="1">
      <alignment horizontal="center" vertical="center"/>
    </xf>
    <xf numFmtId="0" fontId="0" fillId="0" borderId="179" xfId="0" applyFont="1" applyFill="1" applyBorder="1" applyAlignment="1">
      <alignment horizontal="right" vertical="center"/>
    </xf>
    <xf numFmtId="0" fontId="0" fillId="0" borderId="58"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56" xfId="0" applyFont="1" applyFill="1" applyBorder="1" applyAlignment="1">
      <alignment vertical="center"/>
    </xf>
    <xf numFmtId="0" fontId="0" fillId="0" borderId="56" xfId="0" applyFont="1" applyFill="1" applyBorder="1" applyAlignment="1">
      <alignment vertical="center" shrinkToFit="1"/>
    </xf>
    <xf numFmtId="0" fontId="0" fillId="0" borderId="52" xfId="0" applyFont="1" applyBorder="1" applyAlignment="1">
      <alignment horizontal="left" vertical="center" indent="1"/>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138" xfId="0" applyFont="1" applyBorder="1" applyAlignment="1">
      <alignment vertical="center"/>
    </xf>
    <xf numFmtId="0" fontId="0" fillId="0" borderId="152" xfId="0" applyFont="1" applyBorder="1" applyAlignment="1">
      <alignment vertical="center"/>
    </xf>
    <xf numFmtId="0" fontId="0" fillId="0" borderId="153" xfId="0" applyFont="1" applyBorder="1" applyAlignment="1">
      <alignment vertical="center"/>
    </xf>
    <xf numFmtId="0" fontId="0" fillId="0" borderId="151" xfId="0" applyFont="1" applyBorder="1" applyAlignment="1">
      <alignment vertical="center"/>
    </xf>
    <xf numFmtId="0" fontId="0" fillId="0" borderId="154" xfId="0" applyFont="1" applyBorder="1" applyAlignment="1">
      <alignment vertical="center"/>
    </xf>
    <xf numFmtId="0" fontId="0" fillId="34" borderId="150" xfId="0" applyFont="1" applyFill="1" applyBorder="1" applyAlignment="1">
      <alignment vertical="center"/>
    </xf>
    <xf numFmtId="0" fontId="0" fillId="34" borderId="33" xfId="0" applyFont="1" applyFill="1" applyBorder="1" applyAlignment="1">
      <alignment horizontal="right" vertical="center"/>
    </xf>
    <xf numFmtId="0" fontId="0" fillId="34" borderId="34" xfId="0" applyFont="1" applyFill="1" applyBorder="1" applyAlignment="1">
      <alignment horizontal="right" vertical="center"/>
    </xf>
    <xf numFmtId="0" fontId="0" fillId="34" borderId="142" xfId="0" applyFont="1" applyFill="1" applyBorder="1" applyAlignment="1">
      <alignment vertical="center"/>
    </xf>
    <xf numFmtId="0" fontId="0" fillId="34" borderId="155" xfId="0" applyFont="1" applyFill="1" applyBorder="1" applyAlignment="1">
      <alignment vertical="center"/>
    </xf>
    <xf numFmtId="0" fontId="0" fillId="34" borderId="156" xfId="0" applyFont="1" applyFill="1" applyBorder="1" applyAlignment="1">
      <alignment vertical="center"/>
    </xf>
    <xf numFmtId="0" fontId="0" fillId="34" borderId="150" xfId="0" applyFont="1" applyFill="1" applyBorder="1" applyAlignment="1">
      <alignment vertical="center"/>
    </xf>
    <xf numFmtId="0" fontId="0" fillId="34" borderId="157" xfId="0" applyFont="1" applyFill="1" applyBorder="1" applyAlignment="1">
      <alignment vertical="center"/>
    </xf>
    <xf numFmtId="0" fontId="0" fillId="0" borderId="50" xfId="0" applyFont="1" applyBorder="1" applyAlignment="1">
      <alignment horizontal="left" vertical="center" indent="1"/>
    </xf>
    <xf numFmtId="0" fontId="0" fillId="0" borderId="21" xfId="0" applyFont="1" applyBorder="1" applyAlignment="1">
      <alignment horizontal="right" vertical="center"/>
    </xf>
    <xf numFmtId="0" fontId="0" fillId="0" borderId="35" xfId="0" applyFont="1" applyBorder="1" applyAlignment="1">
      <alignment horizontal="right" vertical="center"/>
    </xf>
    <xf numFmtId="0" fontId="0" fillId="0" borderId="143" xfId="0" applyFont="1" applyBorder="1" applyAlignment="1">
      <alignment vertical="center"/>
    </xf>
    <xf numFmtId="0" fontId="0" fillId="0" borderId="158" xfId="0" applyFont="1" applyBorder="1" applyAlignment="1">
      <alignment vertical="center"/>
    </xf>
    <xf numFmtId="0" fontId="0" fillId="0" borderId="159" xfId="0" applyFont="1" applyBorder="1" applyAlignment="1">
      <alignment vertical="center"/>
    </xf>
    <xf numFmtId="0" fontId="0" fillId="0" borderId="160" xfId="0" applyFont="1" applyBorder="1" applyAlignment="1">
      <alignment vertical="center"/>
    </xf>
    <xf numFmtId="0" fontId="0" fillId="0" borderId="161" xfId="0" applyFont="1" applyBorder="1" applyAlignment="1">
      <alignment vertical="center"/>
    </xf>
    <xf numFmtId="0" fontId="0" fillId="34" borderId="25" xfId="0" applyFont="1" applyFill="1" applyBorder="1" applyAlignment="1">
      <alignment horizontal="right" vertical="center"/>
    </xf>
    <xf numFmtId="0" fontId="0" fillId="34" borderId="26" xfId="0" applyFont="1" applyFill="1" applyBorder="1" applyAlignment="1">
      <alignment horizontal="right" vertical="center"/>
    </xf>
    <xf numFmtId="0" fontId="0" fillId="34" borderId="22" xfId="0" applyFont="1" applyFill="1" applyBorder="1" applyAlignment="1">
      <alignment vertical="center"/>
    </xf>
    <xf numFmtId="0" fontId="0" fillId="34" borderId="152" xfId="0" applyFont="1" applyFill="1" applyBorder="1" applyAlignment="1">
      <alignment vertical="center"/>
    </xf>
    <xf numFmtId="0" fontId="0" fillId="34" borderId="153" xfId="0" applyFont="1" applyFill="1" applyBorder="1" applyAlignment="1">
      <alignment vertical="center"/>
    </xf>
    <xf numFmtId="0" fontId="0" fillId="34" borderId="151" xfId="0" applyFont="1" applyFill="1" applyBorder="1" applyAlignment="1">
      <alignment vertical="center"/>
    </xf>
    <xf numFmtId="0" fontId="0" fillId="34" borderId="161" xfId="0" applyFont="1" applyFill="1" applyBorder="1" applyAlignment="1">
      <alignment vertical="center"/>
    </xf>
    <xf numFmtId="0" fontId="0" fillId="0" borderId="129" xfId="0" applyFont="1" applyFill="1" applyBorder="1" applyAlignment="1">
      <alignment horizontal="left" vertical="center" indent="1"/>
    </xf>
    <xf numFmtId="0" fontId="0" fillId="0" borderId="61" xfId="0" applyFont="1" applyFill="1" applyBorder="1" applyAlignment="1">
      <alignment horizontal="left" vertical="center" indent="1"/>
    </xf>
    <xf numFmtId="0" fontId="0" fillId="0" borderId="42" xfId="0" applyFont="1" applyFill="1" applyBorder="1" applyAlignment="1">
      <alignment horizontal="right" vertical="center"/>
    </xf>
    <xf numFmtId="0" fontId="0" fillId="0" borderId="61" xfId="0" applyFont="1" applyFill="1" applyBorder="1" applyAlignment="1">
      <alignment horizontal="right" vertical="center"/>
    </xf>
    <xf numFmtId="0" fontId="0" fillId="0" borderId="141" xfId="0" applyFont="1" applyFill="1" applyBorder="1" applyAlignment="1">
      <alignment vertical="center"/>
    </xf>
    <xf numFmtId="0" fontId="0" fillId="0" borderId="162" xfId="0" applyFont="1" applyFill="1" applyBorder="1" applyAlignment="1">
      <alignment vertical="center"/>
    </xf>
    <xf numFmtId="0" fontId="0" fillId="0" borderId="163" xfId="0" applyFont="1" applyFill="1" applyBorder="1" applyAlignment="1">
      <alignment vertical="center"/>
    </xf>
    <xf numFmtId="0" fontId="0" fillId="0" borderId="164" xfId="0" applyFont="1" applyFill="1" applyBorder="1" applyAlignment="1">
      <alignment vertical="center"/>
    </xf>
    <xf numFmtId="0" fontId="0" fillId="0" borderId="165" xfId="0" applyFont="1" applyFill="1" applyBorder="1" applyAlignment="1">
      <alignment vertical="center"/>
    </xf>
    <xf numFmtId="0" fontId="0" fillId="0" borderId="56" xfId="0" applyFont="1" applyFill="1" applyBorder="1" applyAlignment="1">
      <alignment horizontal="left" vertical="center" indent="1"/>
    </xf>
    <xf numFmtId="0" fontId="0" fillId="0" borderId="35" xfId="0" applyFont="1" applyFill="1" applyBorder="1" applyAlignment="1">
      <alignment horizontal="left" vertical="center" indent="1"/>
    </xf>
    <xf numFmtId="0" fontId="0" fillId="0" borderId="21" xfId="0" applyFont="1" applyFill="1" applyBorder="1" applyAlignment="1">
      <alignment horizontal="right" vertical="center"/>
    </xf>
    <xf numFmtId="0" fontId="0" fillId="0" borderId="143" xfId="0" applyFont="1" applyFill="1" applyBorder="1" applyAlignment="1">
      <alignment vertical="center"/>
    </xf>
    <xf numFmtId="0" fontId="0" fillId="0" borderId="158" xfId="0" applyFont="1" applyFill="1" applyBorder="1" applyAlignment="1">
      <alignment vertical="center"/>
    </xf>
    <xf numFmtId="0" fontId="0" fillId="0" borderId="159" xfId="0" applyFont="1" applyFill="1" applyBorder="1" applyAlignment="1">
      <alignment vertical="center"/>
    </xf>
    <xf numFmtId="0" fontId="0" fillId="0" borderId="160" xfId="0" applyFont="1" applyFill="1" applyBorder="1" applyAlignment="1">
      <alignment vertical="center"/>
    </xf>
    <xf numFmtId="0" fontId="0" fillId="0" borderId="161" xfId="0" applyFont="1" applyFill="1" applyBorder="1" applyAlignment="1">
      <alignment vertical="center"/>
    </xf>
    <xf numFmtId="0" fontId="0" fillId="34" borderId="149" xfId="0" applyFont="1" applyFill="1" applyBorder="1" applyAlignment="1">
      <alignment vertical="center"/>
    </xf>
    <xf numFmtId="0" fontId="0" fillId="34" borderId="166" xfId="0" applyFont="1" applyFill="1" applyBorder="1" applyAlignment="1">
      <alignment vertical="center"/>
    </xf>
    <xf numFmtId="0" fontId="0" fillId="34" borderId="167" xfId="0" applyFont="1" applyFill="1" applyBorder="1" applyAlignment="1">
      <alignment vertical="center"/>
    </xf>
    <xf numFmtId="0" fontId="0" fillId="34" borderId="168" xfId="0" applyFont="1" applyFill="1" applyBorder="1" applyAlignment="1">
      <alignment vertical="center"/>
    </xf>
    <xf numFmtId="0" fontId="0" fillId="0" borderId="43" xfId="0" applyFont="1" applyFill="1" applyBorder="1" applyAlignment="1">
      <alignment horizontal="left" vertical="center" indent="1"/>
    </xf>
    <xf numFmtId="0" fontId="0" fillId="0" borderId="60" xfId="0" applyFont="1" applyBorder="1" applyAlignment="1">
      <alignment horizontal="right" vertical="center"/>
    </xf>
    <xf numFmtId="0" fontId="0" fillId="0" borderId="43" xfId="0" applyFont="1" applyBorder="1" applyAlignment="1">
      <alignment horizontal="right" vertical="center"/>
    </xf>
    <xf numFmtId="0" fontId="0" fillId="0" borderId="141" xfId="0" applyFont="1" applyBorder="1" applyAlignment="1">
      <alignment vertical="center"/>
    </xf>
    <xf numFmtId="0" fontId="0" fillId="0" borderId="162" xfId="0" applyFont="1" applyBorder="1" applyAlignment="1">
      <alignment vertical="center"/>
    </xf>
    <xf numFmtId="0" fontId="0" fillId="0" borderId="163" xfId="0" applyFont="1" applyBorder="1" applyAlignment="1">
      <alignment vertical="center"/>
    </xf>
    <xf numFmtId="0" fontId="0" fillId="0" borderId="164" xfId="0" applyFont="1" applyBorder="1" applyAlignment="1">
      <alignment vertical="center"/>
    </xf>
    <xf numFmtId="0" fontId="0" fillId="0" borderId="165" xfId="0" applyFont="1" applyBorder="1" applyAlignment="1">
      <alignment vertical="center"/>
    </xf>
    <xf numFmtId="0" fontId="0" fillId="0" borderId="0" xfId="0" applyFont="1" applyBorder="1" applyAlignment="1">
      <alignment vertical="center"/>
    </xf>
    <xf numFmtId="0" fontId="0" fillId="34" borderId="151" xfId="0" applyFont="1" applyFill="1" applyBorder="1" applyAlignment="1">
      <alignment vertical="center"/>
    </xf>
    <xf numFmtId="0" fontId="0" fillId="34" borderId="154" xfId="0" applyFont="1" applyFill="1" applyBorder="1" applyAlignment="1">
      <alignment vertical="center"/>
    </xf>
    <xf numFmtId="0" fontId="0" fillId="0" borderId="131" xfId="0" applyFont="1" applyBorder="1" applyAlignment="1">
      <alignment horizontal="right" vertical="center"/>
    </xf>
    <xf numFmtId="0" fontId="0" fillId="0" borderId="132" xfId="0" applyFont="1" applyBorder="1" applyAlignment="1">
      <alignment horizontal="right" vertical="center"/>
    </xf>
    <xf numFmtId="0" fontId="0" fillId="0" borderId="138" xfId="0" applyFont="1" applyFill="1" applyBorder="1" applyAlignment="1">
      <alignment vertical="center"/>
    </xf>
    <xf numFmtId="0" fontId="0" fillId="34" borderId="18" xfId="0" applyFont="1" applyFill="1" applyBorder="1" applyAlignment="1">
      <alignment horizontal="right" vertical="center"/>
    </xf>
    <xf numFmtId="0" fontId="0" fillId="34" borderId="50" xfId="0" applyFont="1" applyFill="1" applyBorder="1" applyAlignment="1">
      <alignment horizontal="right" vertical="center"/>
    </xf>
    <xf numFmtId="0" fontId="0" fillId="34" borderId="0" xfId="0" applyFont="1" applyFill="1" applyBorder="1" applyAlignment="1">
      <alignment vertical="center"/>
    </xf>
    <xf numFmtId="0" fontId="0" fillId="34" borderId="169" xfId="0" applyFont="1" applyFill="1" applyBorder="1" applyAlignment="1">
      <alignment vertical="center"/>
    </xf>
    <xf numFmtId="0" fontId="0" fillId="34" borderId="170" xfId="0" applyFont="1" applyFill="1" applyBorder="1" applyAlignment="1">
      <alignment vertical="center"/>
    </xf>
    <xf numFmtId="0" fontId="0" fillId="34" borderId="171" xfId="0" applyFont="1" applyFill="1" applyBorder="1" applyAlignment="1">
      <alignment vertical="center"/>
    </xf>
    <xf numFmtId="0" fontId="0" fillId="34" borderId="172" xfId="0" applyFont="1" applyFill="1" applyBorder="1" applyAlignment="1">
      <alignment vertical="center"/>
    </xf>
    <xf numFmtId="0" fontId="0" fillId="0" borderId="139" xfId="0" applyFont="1" applyBorder="1" applyAlignment="1">
      <alignment vertical="center"/>
    </xf>
    <xf numFmtId="0" fontId="0" fillId="0" borderId="173" xfId="0" applyFont="1" applyBorder="1" applyAlignment="1">
      <alignment vertical="center"/>
    </xf>
    <xf numFmtId="0" fontId="0" fillId="0" borderId="174" xfId="0" applyFont="1" applyBorder="1" applyAlignment="1">
      <alignment vertical="center"/>
    </xf>
    <xf numFmtId="0" fontId="0" fillId="0" borderId="175" xfId="0" applyFont="1" applyBorder="1" applyAlignment="1">
      <alignment vertical="center"/>
    </xf>
    <xf numFmtId="0" fontId="0" fillId="0" borderId="140" xfId="0" applyFont="1" applyBorder="1" applyAlignment="1">
      <alignment vertical="center"/>
    </xf>
    <xf numFmtId="0" fontId="0" fillId="0" borderId="169" xfId="0" applyFont="1" applyBorder="1" applyAlignment="1">
      <alignment vertical="center"/>
    </xf>
    <xf numFmtId="0" fontId="0" fillId="0" borderId="170" xfId="0" applyFont="1" applyBorder="1" applyAlignment="1">
      <alignment vertical="center"/>
    </xf>
    <xf numFmtId="0" fontId="0" fillId="0" borderId="171" xfId="0" applyFont="1" applyBorder="1" applyAlignment="1">
      <alignment vertical="center"/>
    </xf>
    <xf numFmtId="0" fontId="0" fillId="34" borderId="51" xfId="0" applyFont="1" applyFill="1" applyBorder="1" applyAlignment="1">
      <alignment horizontal="right" vertical="center"/>
    </xf>
    <xf numFmtId="0" fontId="0" fillId="34" borderId="52" xfId="0" applyFont="1" applyFill="1" applyBorder="1" applyAlignment="1">
      <alignment horizontal="right" vertical="center"/>
    </xf>
    <xf numFmtId="0" fontId="0" fillId="34" borderId="48" xfId="0" applyFont="1" applyFill="1" applyBorder="1" applyAlignment="1">
      <alignment vertical="center"/>
    </xf>
    <xf numFmtId="0" fontId="0" fillId="34" borderId="173" xfId="0" applyFont="1" applyFill="1" applyBorder="1" applyAlignment="1">
      <alignment vertical="center"/>
    </xf>
    <xf numFmtId="0" fontId="0" fillId="34" borderId="174" xfId="0" applyFont="1" applyFill="1" applyBorder="1" applyAlignment="1">
      <alignment vertical="center"/>
    </xf>
    <xf numFmtId="0" fontId="0" fillId="34" borderId="175" xfId="0" applyFont="1" applyFill="1" applyBorder="1" applyAlignment="1">
      <alignment vertical="center"/>
    </xf>
    <xf numFmtId="0" fontId="0" fillId="34" borderId="176" xfId="0" applyFont="1" applyFill="1" applyBorder="1" applyAlignment="1">
      <alignment vertical="center"/>
    </xf>
    <xf numFmtId="0" fontId="0" fillId="34" borderId="177" xfId="0" applyFont="1" applyFill="1" applyBorder="1" applyAlignment="1">
      <alignment vertical="center"/>
    </xf>
    <xf numFmtId="0" fontId="0" fillId="34" borderId="57" xfId="0" applyFont="1" applyFill="1" applyBorder="1" applyAlignment="1">
      <alignment horizontal="right" vertical="center"/>
    </xf>
    <xf numFmtId="0" fontId="0" fillId="34" borderId="133" xfId="0" applyFont="1" applyFill="1" applyBorder="1" applyAlignment="1">
      <alignment horizontal="center" vertical="center"/>
    </xf>
    <xf numFmtId="0" fontId="0" fillId="34" borderId="58" xfId="0" applyFont="1" applyFill="1" applyBorder="1" applyAlignment="1">
      <alignment horizontal="right" vertical="center"/>
    </xf>
    <xf numFmtId="0" fontId="0" fillId="34" borderId="59" xfId="0" applyFont="1" applyFill="1" applyBorder="1" applyAlignment="1">
      <alignment horizontal="right" vertical="center"/>
    </xf>
    <xf numFmtId="0" fontId="0" fillId="34" borderId="178" xfId="0" applyFont="1" applyFill="1" applyBorder="1" applyAlignment="1">
      <alignment vertical="center"/>
    </xf>
    <xf numFmtId="0" fontId="0" fillId="34" borderId="179" xfId="0" applyFont="1" applyFill="1" applyBorder="1" applyAlignment="1">
      <alignment vertical="center"/>
    </xf>
    <xf numFmtId="0" fontId="0" fillId="34" borderId="180" xfId="0" applyFont="1" applyFill="1" applyBorder="1" applyAlignment="1">
      <alignment vertical="center"/>
    </xf>
    <xf numFmtId="0" fontId="0" fillId="0" borderId="0" xfId="0" applyFont="1" applyBorder="1" applyAlignment="1">
      <alignment vertical="center" textRotation="255"/>
    </xf>
    <xf numFmtId="0" fontId="0" fillId="0" borderId="48" xfId="0" applyFont="1" applyFill="1" applyBorder="1" applyAlignment="1">
      <alignment vertical="center"/>
    </xf>
    <xf numFmtId="0" fontId="0" fillId="0" borderId="175" xfId="0" applyFont="1" applyBorder="1" applyAlignment="1">
      <alignment horizontal="left" vertical="center" indent="1"/>
    </xf>
    <xf numFmtId="0" fontId="0" fillId="0" borderId="152" xfId="0" applyFont="1" applyBorder="1" applyAlignment="1">
      <alignment horizontal="right" vertical="center"/>
    </xf>
    <xf numFmtId="0" fontId="0" fillId="0" borderId="153" xfId="0" applyFont="1" applyBorder="1" applyAlignment="1">
      <alignment horizontal="center" vertical="center"/>
    </xf>
    <xf numFmtId="0" fontId="0" fillId="0" borderId="189" xfId="0" applyFont="1" applyBorder="1" applyAlignment="1">
      <alignment vertical="center"/>
    </xf>
    <xf numFmtId="0" fontId="0" fillId="34" borderId="155" xfId="0" applyFont="1" applyFill="1" applyBorder="1" applyAlignment="1">
      <alignment horizontal="right" vertical="center"/>
    </xf>
    <xf numFmtId="0" fontId="0" fillId="34" borderId="156" xfId="0" applyFont="1" applyFill="1" applyBorder="1" applyAlignment="1">
      <alignment horizontal="center" vertical="center"/>
    </xf>
    <xf numFmtId="0" fontId="0" fillId="34" borderId="156" xfId="0" applyFont="1" applyFill="1" applyBorder="1" applyAlignment="1">
      <alignment horizontal="right" vertical="center"/>
    </xf>
    <xf numFmtId="0" fontId="0" fillId="34" borderId="190" xfId="0" applyFont="1" applyFill="1" applyBorder="1" applyAlignment="1">
      <alignment vertical="center"/>
    </xf>
    <xf numFmtId="0" fontId="0" fillId="0" borderId="171" xfId="0" applyFont="1" applyBorder="1" applyAlignment="1">
      <alignment horizontal="left" vertical="center" indent="1"/>
    </xf>
    <xf numFmtId="0" fontId="0" fillId="0" borderId="158" xfId="0" applyFont="1" applyBorder="1" applyAlignment="1">
      <alignment horizontal="right" vertical="center"/>
    </xf>
    <xf numFmtId="0" fontId="0" fillId="0" borderId="159" xfId="0" applyFont="1" applyBorder="1" applyAlignment="1">
      <alignment horizontal="center" vertical="center"/>
    </xf>
    <xf numFmtId="0" fontId="0" fillId="0" borderId="191" xfId="0" applyFont="1" applyBorder="1" applyAlignment="1">
      <alignment vertical="center"/>
    </xf>
    <xf numFmtId="0" fontId="0" fillId="34" borderId="152" xfId="0" applyFont="1" applyFill="1" applyBorder="1" applyAlignment="1">
      <alignment horizontal="right" vertical="center"/>
    </xf>
    <xf numFmtId="0" fontId="0" fillId="34" borderId="153" xfId="0" applyFont="1" applyFill="1" applyBorder="1" applyAlignment="1">
      <alignment horizontal="center" vertical="center"/>
    </xf>
    <xf numFmtId="0" fontId="0" fillId="34" borderId="189" xfId="0" applyFont="1" applyFill="1" applyBorder="1" applyAlignment="1">
      <alignment vertical="center"/>
    </xf>
    <xf numFmtId="0" fontId="0" fillId="0" borderId="164" xfId="0" applyFont="1" applyFill="1" applyBorder="1" applyAlignment="1">
      <alignment horizontal="left" vertical="center" indent="1"/>
    </xf>
    <xf numFmtId="0" fontId="0" fillId="0" borderId="162" xfId="0" applyFont="1" applyFill="1" applyBorder="1" applyAlignment="1">
      <alignment horizontal="right" vertical="center"/>
    </xf>
    <xf numFmtId="0" fontId="0" fillId="0" borderId="181" xfId="0" applyFont="1" applyFill="1" applyBorder="1" applyAlignment="1">
      <alignment horizontal="center" vertical="center"/>
    </xf>
    <xf numFmtId="0" fontId="0" fillId="0" borderId="192" xfId="0" applyFont="1" applyFill="1" applyBorder="1" applyAlignment="1">
      <alignment vertical="center"/>
    </xf>
    <xf numFmtId="0" fontId="0" fillId="0" borderId="61" xfId="0" applyFont="1" applyFill="1" applyBorder="1" applyAlignment="1">
      <alignment vertical="center"/>
    </xf>
    <xf numFmtId="0" fontId="0" fillId="0" borderId="160" xfId="0" applyFont="1" applyFill="1" applyBorder="1" applyAlignment="1">
      <alignment horizontal="left" vertical="center" indent="1"/>
    </xf>
    <xf numFmtId="0" fontId="0" fillId="0" borderId="158" xfId="0" applyFont="1" applyFill="1" applyBorder="1" applyAlignment="1">
      <alignment horizontal="right" vertical="center"/>
    </xf>
    <xf numFmtId="0" fontId="0" fillId="0" borderId="191" xfId="0" applyFont="1" applyFill="1" applyBorder="1" applyAlignment="1">
      <alignment vertical="center"/>
    </xf>
    <xf numFmtId="0" fontId="0" fillId="34" borderId="168" xfId="0" applyFont="1" applyFill="1" applyBorder="1" applyAlignment="1">
      <alignment vertical="center"/>
    </xf>
    <xf numFmtId="0" fontId="0" fillId="34" borderId="193" xfId="0" applyFont="1" applyFill="1" applyBorder="1" applyAlignment="1">
      <alignment vertical="center"/>
    </xf>
    <xf numFmtId="0" fontId="0" fillId="0" borderId="182" xfId="0" applyFont="1" applyFill="1" applyBorder="1" applyAlignment="1">
      <alignment horizontal="left" vertical="center" indent="1"/>
    </xf>
    <xf numFmtId="0" fontId="0" fillId="0" borderId="183" xfId="0" applyFont="1" applyBorder="1" applyAlignment="1">
      <alignment horizontal="right" vertical="center"/>
    </xf>
    <xf numFmtId="0" fontId="0" fillId="0" borderId="181" xfId="0" applyFont="1" applyBorder="1" applyAlignment="1">
      <alignment horizontal="center" vertical="center"/>
    </xf>
    <xf numFmtId="0" fontId="0" fillId="0" borderId="192" xfId="0" applyFont="1" applyBorder="1" applyAlignment="1">
      <alignment vertical="center"/>
    </xf>
    <xf numFmtId="0" fontId="0" fillId="0" borderId="61" xfId="0" applyFont="1" applyBorder="1" applyAlignment="1">
      <alignment vertical="center"/>
    </xf>
    <xf numFmtId="0" fontId="0" fillId="34" borderId="153" xfId="0" applyFont="1" applyFill="1" applyBorder="1" applyAlignment="1">
      <alignment horizontal="right" vertical="center"/>
    </xf>
    <xf numFmtId="0" fontId="0" fillId="0" borderId="184" xfId="0" applyFont="1" applyFill="1" applyBorder="1" applyAlignment="1">
      <alignment vertical="center" shrinkToFit="1"/>
    </xf>
    <xf numFmtId="0" fontId="0" fillId="0" borderId="189" xfId="0" applyFont="1" applyFill="1" applyBorder="1" applyAlignment="1">
      <alignment vertical="center"/>
    </xf>
    <xf numFmtId="0" fontId="0" fillId="34" borderId="169" xfId="0" applyFont="1" applyFill="1" applyBorder="1" applyAlignment="1">
      <alignment horizontal="right" vertical="center"/>
    </xf>
    <xf numFmtId="0" fontId="0" fillId="34" borderId="170" xfId="0" applyFont="1" applyFill="1" applyBorder="1" applyAlignment="1">
      <alignment horizontal="center" vertical="center"/>
    </xf>
    <xf numFmtId="0" fontId="0" fillId="34" borderId="194" xfId="0" applyFont="1" applyFill="1" applyBorder="1" applyAlignment="1">
      <alignment vertical="center"/>
    </xf>
    <xf numFmtId="0" fontId="0" fillId="0" borderId="195" xfId="0" applyFont="1" applyBorder="1" applyAlignment="1">
      <alignment vertical="center"/>
    </xf>
    <xf numFmtId="0" fontId="0" fillId="0" borderId="52" xfId="0" applyFont="1" applyBorder="1" applyAlignment="1">
      <alignment vertical="center"/>
    </xf>
    <xf numFmtId="0" fontId="0" fillId="34" borderId="185" xfId="0" applyFont="1" applyFill="1" applyBorder="1" applyAlignment="1">
      <alignment vertical="center"/>
    </xf>
    <xf numFmtId="0" fontId="0" fillId="0" borderId="186" xfId="0" applyFont="1" applyFill="1" applyBorder="1" applyAlignment="1">
      <alignment vertical="center" shrinkToFit="1"/>
    </xf>
    <xf numFmtId="0" fontId="0" fillId="0" borderId="194" xfId="0" applyFont="1" applyBorder="1" applyAlignment="1">
      <alignment vertical="center"/>
    </xf>
    <xf numFmtId="0" fontId="0" fillId="0" borderId="50" xfId="0" applyFont="1" applyBorder="1" applyAlignment="1">
      <alignment vertical="center"/>
    </xf>
    <xf numFmtId="0" fontId="0" fillId="34" borderId="184" xfId="0" applyFont="1" applyFill="1" applyBorder="1" applyAlignment="1">
      <alignment vertical="center"/>
    </xf>
    <xf numFmtId="0" fontId="0" fillId="34" borderId="173" xfId="0" applyFont="1" applyFill="1" applyBorder="1" applyAlignment="1">
      <alignment horizontal="right" vertical="center"/>
    </xf>
    <xf numFmtId="0" fontId="0" fillId="34" borderId="174" xfId="0" applyFont="1" applyFill="1" applyBorder="1" applyAlignment="1">
      <alignment horizontal="center" vertical="center"/>
    </xf>
    <xf numFmtId="0" fontId="0" fillId="34" borderId="195" xfId="0" applyFont="1" applyFill="1" applyBorder="1" applyAlignment="1">
      <alignment vertical="center"/>
    </xf>
    <xf numFmtId="0" fontId="0" fillId="0" borderId="187" xfId="0" applyFont="1" applyFill="1" applyBorder="1" applyAlignment="1">
      <alignment horizontal="left" vertical="center" indent="1"/>
    </xf>
    <xf numFmtId="0" fontId="0" fillId="34" borderId="188" xfId="0" applyFont="1" applyFill="1" applyBorder="1" applyAlignment="1">
      <alignment vertical="center"/>
    </xf>
    <xf numFmtId="0" fontId="0" fillId="0" borderId="259" xfId="0" applyFont="1" applyFill="1" applyBorder="1" applyAlignment="1">
      <alignment horizontal="left" vertical="center" indent="1"/>
    </xf>
    <xf numFmtId="0" fontId="0" fillId="34" borderId="186" xfId="0" applyFont="1" applyFill="1" applyBorder="1" applyAlignment="1">
      <alignment vertical="center"/>
    </xf>
    <xf numFmtId="0" fontId="0" fillId="34" borderId="178" xfId="0" applyFont="1" applyFill="1" applyBorder="1" applyAlignment="1">
      <alignment horizontal="right" vertical="center"/>
    </xf>
    <xf numFmtId="0" fontId="0" fillId="34" borderId="179" xfId="0" applyFont="1" applyFill="1" applyBorder="1" applyAlignment="1">
      <alignment horizontal="center" vertical="center"/>
    </xf>
    <xf numFmtId="0" fontId="0" fillId="34" borderId="179" xfId="0" applyFont="1" applyFill="1" applyBorder="1" applyAlignment="1">
      <alignment horizontal="right" vertical="center"/>
    </xf>
    <xf numFmtId="0" fontId="0" fillId="0" borderId="48" xfId="0" applyFont="1" applyFill="1" applyBorder="1" applyAlignment="1">
      <alignment vertical="center"/>
    </xf>
    <xf numFmtId="0" fontId="0" fillId="0" borderId="0" xfId="0" applyFont="1" applyBorder="1" applyAlignment="1">
      <alignment horizontal="right"/>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vertical="center" wrapText="1"/>
    </xf>
    <xf numFmtId="0" fontId="4" fillId="0" borderId="0" xfId="0" applyFont="1" applyAlignment="1">
      <alignment vertical="center"/>
    </xf>
    <xf numFmtId="0" fontId="2" fillId="0" borderId="84" xfId="68" applyFont="1" applyBorder="1">
      <alignment vertical="center"/>
      <protection/>
    </xf>
    <xf numFmtId="0" fontId="2" fillId="0" borderId="63" xfId="68" applyFont="1" applyBorder="1">
      <alignment vertical="center"/>
      <protection/>
    </xf>
    <xf numFmtId="0" fontId="2" fillId="0" borderId="64" xfId="68" applyFont="1" applyBorder="1" applyAlignment="1">
      <alignment horizontal="center" vertical="center"/>
      <protection/>
    </xf>
    <xf numFmtId="0" fontId="2" fillId="0" borderId="0" xfId="68" applyFont="1" applyFill="1" applyAlignment="1">
      <alignment vertical="center" wrapText="1"/>
      <protection/>
    </xf>
    <xf numFmtId="0" fontId="2" fillId="0" borderId="0" xfId="0" applyFont="1" applyAlignment="1">
      <alignment vertical="center"/>
    </xf>
    <xf numFmtId="0" fontId="2" fillId="0" borderId="0" xfId="68" applyFont="1" applyFill="1" applyBorder="1" applyAlignment="1">
      <alignment vertical="center" wrapText="1"/>
      <protection/>
    </xf>
    <xf numFmtId="0" fontId="2" fillId="0" borderId="0" xfId="68" applyFont="1" applyFill="1" applyBorder="1" applyAlignment="1">
      <alignment vertical="center"/>
      <protection/>
    </xf>
    <xf numFmtId="0" fontId="2" fillId="0" borderId="0" xfId="0" applyFont="1" applyAlignment="1">
      <alignment horizontal="left" vertical="center"/>
    </xf>
    <xf numFmtId="0" fontId="28" fillId="0" borderId="260" xfId="0" applyFont="1" applyFill="1" applyBorder="1" applyAlignment="1">
      <alignment horizontal="center" vertical="center" shrinkToFit="1"/>
    </xf>
    <xf numFmtId="0" fontId="36" fillId="0" borderId="57" xfId="61" applyFont="1" applyFill="1" applyBorder="1" applyAlignment="1">
      <alignment horizontal="center" vertical="center" shrinkToFit="1"/>
      <protection/>
    </xf>
    <xf numFmtId="0" fontId="36" fillId="0" borderId="58" xfId="61" applyFont="1" applyFill="1" applyBorder="1" applyAlignment="1">
      <alignment horizontal="center" vertical="center" shrinkToFit="1"/>
      <protection/>
    </xf>
    <xf numFmtId="0" fontId="36" fillId="0" borderId="59" xfId="61" applyFont="1" applyFill="1" applyBorder="1" applyAlignment="1">
      <alignment horizontal="center" vertical="center" shrinkToFit="1"/>
      <protection/>
    </xf>
    <xf numFmtId="0" fontId="25" fillId="0" borderId="0" xfId="61" applyFont="1" applyAlignment="1">
      <alignment vertical="center"/>
      <protection/>
    </xf>
    <xf numFmtId="0" fontId="26" fillId="0" borderId="0" xfId="61" applyFont="1" applyAlignment="1">
      <alignment vertical="center"/>
      <protection/>
    </xf>
    <xf numFmtId="0" fontId="0" fillId="0" borderId="0" xfId="0" applyFont="1" applyFill="1" applyBorder="1" applyAlignment="1">
      <alignment horizontal="center" vertical="center"/>
    </xf>
    <xf numFmtId="0" fontId="25" fillId="0" borderId="0" xfId="0" applyFont="1" applyAlignment="1">
      <alignment vertical="center"/>
    </xf>
    <xf numFmtId="0" fontId="34" fillId="0" borderId="88" xfId="63" applyFont="1" applyBorder="1" applyAlignment="1">
      <alignment horizontal="left" vertical="top"/>
      <protection/>
    </xf>
    <xf numFmtId="0" fontId="34" fillId="0" borderId="88" xfId="63" applyFont="1" applyBorder="1" applyAlignment="1">
      <alignment vertical="top"/>
      <protection/>
    </xf>
    <xf numFmtId="0" fontId="36" fillId="0" borderId="213" xfId="63" applyFont="1" applyBorder="1" applyAlignment="1">
      <alignment vertical="center" textRotation="255"/>
      <protection/>
    </xf>
    <xf numFmtId="0" fontId="1" fillId="0" borderId="0" xfId="68" applyFont="1" applyFill="1" applyBorder="1" applyAlignment="1">
      <alignment horizontal="left" vertical="center"/>
      <protection/>
    </xf>
    <xf numFmtId="0" fontId="41" fillId="0" borderId="0" xfId="0" applyFont="1" applyAlignment="1">
      <alignment horizontal="left" vertical="center" indent="1"/>
    </xf>
    <xf numFmtId="0" fontId="42" fillId="0" borderId="0" xfId="0" applyFont="1" applyAlignment="1">
      <alignment vertical="center"/>
    </xf>
    <xf numFmtId="0" fontId="43" fillId="0" borderId="0" xfId="0" applyFont="1" applyAlignment="1">
      <alignment vertical="center"/>
    </xf>
    <xf numFmtId="0" fontId="25" fillId="0" borderId="0" xfId="61" applyFont="1" applyAlignment="1">
      <alignment vertical="center"/>
      <protection/>
    </xf>
    <xf numFmtId="0" fontId="42" fillId="0" borderId="0" xfId="0" applyFont="1" applyAlignment="1">
      <alignment vertical="center"/>
    </xf>
    <xf numFmtId="0" fontId="0" fillId="0" borderId="0" xfId="0" applyAlignment="1">
      <alignment vertical="center"/>
    </xf>
    <xf numFmtId="0" fontId="0" fillId="0" borderId="37" xfId="0" applyBorder="1" applyAlignment="1">
      <alignment vertical="center"/>
    </xf>
    <xf numFmtId="0" fontId="44" fillId="0" borderId="0" xfId="0" applyFont="1" applyAlignment="1">
      <alignment vertical="center"/>
    </xf>
    <xf numFmtId="0" fontId="0" fillId="0" borderId="0" xfId="0" applyFont="1" applyAlignment="1">
      <alignment/>
    </xf>
    <xf numFmtId="0" fontId="43" fillId="0" borderId="0" xfId="0" applyFont="1" applyAlignment="1">
      <alignment vertical="center"/>
    </xf>
    <xf numFmtId="0" fontId="12" fillId="0" borderId="0" xfId="0" applyFont="1" applyAlignment="1">
      <alignment vertical="center"/>
    </xf>
    <xf numFmtId="0" fontId="28" fillId="0" borderId="0" xfId="0" applyFont="1" applyAlignment="1">
      <alignment vertical="center"/>
    </xf>
    <xf numFmtId="0" fontId="39" fillId="0" borderId="0" xfId="0" applyFont="1" applyAlignme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45" fillId="0" borderId="0" xfId="0" applyFont="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46" fillId="0" borderId="0" xfId="61" applyFont="1" applyAlignment="1">
      <alignment vertical="center"/>
      <protection/>
    </xf>
    <xf numFmtId="0" fontId="0" fillId="0" borderId="0" xfId="0" applyAlignment="1">
      <alignment/>
    </xf>
    <xf numFmtId="0" fontId="39" fillId="0" borderId="0" xfId="0" applyFont="1" applyBorder="1" applyAlignment="1">
      <alignment vertical="center"/>
    </xf>
    <xf numFmtId="0" fontId="0" fillId="0" borderId="48" xfId="64" applyFont="1" applyFill="1" applyBorder="1" applyAlignment="1">
      <alignment vertical="center"/>
      <protection/>
    </xf>
    <xf numFmtId="0" fontId="0" fillId="0" borderId="48" xfId="64" applyFont="1" applyFill="1" applyBorder="1" applyAlignment="1">
      <alignment vertical="center"/>
      <protection/>
    </xf>
    <xf numFmtId="0" fontId="32" fillId="0" borderId="84" xfId="68" applyFont="1" applyBorder="1">
      <alignment vertical="center"/>
      <protection/>
    </xf>
    <xf numFmtId="0" fontId="32" fillId="0" borderId="63" xfId="68" applyFont="1" applyBorder="1">
      <alignment vertical="center"/>
      <protection/>
    </xf>
    <xf numFmtId="0" fontId="34" fillId="0" borderId="0" xfId="0" applyFont="1" applyAlignment="1">
      <alignment vertical="center"/>
    </xf>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0" fillId="34" borderId="31" xfId="0" applyFill="1" applyBorder="1"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54" xfId="0" applyFill="1" applyBorder="1" applyAlignment="1">
      <alignment vertical="center"/>
    </xf>
    <xf numFmtId="0" fontId="28" fillId="34" borderId="32" xfId="0" applyFont="1" applyFill="1" applyBorder="1" applyAlignment="1">
      <alignment vertical="center"/>
    </xf>
    <xf numFmtId="0" fontId="28" fillId="33" borderId="37" xfId="0" applyFont="1" applyFill="1" applyBorder="1" applyAlignment="1">
      <alignment horizontal="center" vertical="center"/>
    </xf>
    <xf numFmtId="0" fontId="0" fillId="33" borderId="24" xfId="64" applyFont="1" applyFill="1" applyBorder="1" applyAlignment="1">
      <alignment vertical="center"/>
      <protection/>
    </xf>
    <xf numFmtId="0" fontId="28" fillId="33" borderId="118" xfId="0" applyFont="1" applyFill="1" applyBorder="1" applyAlignment="1">
      <alignment horizontal="center" vertical="center"/>
    </xf>
    <xf numFmtId="0" fontId="28" fillId="33" borderId="261" xfId="0" applyFont="1" applyFill="1" applyBorder="1" applyAlignment="1">
      <alignment horizontal="center" vertical="center"/>
    </xf>
    <xf numFmtId="0" fontId="28" fillId="0" borderId="100" xfId="0" applyFont="1" applyFill="1" applyBorder="1" applyAlignment="1">
      <alignment horizontal="center" vertical="center" shrinkToFit="1"/>
    </xf>
    <xf numFmtId="0" fontId="36" fillId="0" borderId="262" xfId="61" applyFont="1" applyFill="1" applyBorder="1" applyAlignment="1">
      <alignment horizontal="center" vertical="center" shrinkToFit="1"/>
      <protection/>
    </xf>
    <xf numFmtId="0" fontId="36" fillId="0" borderId="113" xfId="61" applyFont="1" applyFill="1" applyBorder="1" applyAlignment="1">
      <alignment horizontal="center" vertical="center" shrinkToFit="1"/>
      <protection/>
    </xf>
    <xf numFmtId="0" fontId="36" fillId="0" borderId="263" xfId="61" applyFont="1" applyFill="1" applyBorder="1" applyAlignment="1">
      <alignment horizontal="center" vertical="center" shrinkToFit="1"/>
      <protection/>
    </xf>
    <xf numFmtId="0" fontId="36" fillId="0" borderId="95" xfId="63" applyFont="1" applyBorder="1" applyAlignment="1">
      <alignment vertical="center" textRotation="255"/>
      <protection/>
    </xf>
    <xf numFmtId="0" fontId="28" fillId="33" borderId="264" xfId="0" applyFont="1" applyFill="1" applyBorder="1" applyAlignment="1">
      <alignment horizontal="center" vertical="center"/>
    </xf>
    <xf numFmtId="0" fontId="28" fillId="33" borderId="37" xfId="0" applyFont="1" applyFill="1" applyBorder="1" applyAlignment="1">
      <alignment horizontal="center" vertical="center" shrinkToFit="1"/>
    </xf>
    <xf numFmtId="0" fontId="36" fillId="0" borderId="64" xfId="61" applyFont="1" applyFill="1" applyBorder="1" applyAlignment="1">
      <alignment horizontal="center" vertical="center" shrinkToFit="1"/>
      <protection/>
    </xf>
    <xf numFmtId="0" fontId="36" fillId="0" borderId="114" xfId="61" applyFont="1" applyFill="1" applyBorder="1" applyAlignment="1">
      <alignment horizontal="center" vertical="center" shrinkToFit="1"/>
      <protection/>
    </xf>
    <xf numFmtId="0" fontId="36" fillId="0" borderId="265" xfId="61" applyFont="1" applyBorder="1" applyAlignment="1">
      <alignment vertical="center"/>
      <protection/>
    </xf>
    <xf numFmtId="176" fontId="1" fillId="0" borderId="19" xfId="62" applyNumberFormat="1" applyFont="1" applyFill="1" applyBorder="1" applyAlignment="1">
      <alignment vertical="center"/>
      <protection/>
    </xf>
    <xf numFmtId="49" fontId="1" fillId="10" borderId="24" xfId="50" applyNumberFormat="1" applyFont="1" applyFill="1" applyBorder="1" applyAlignment="1" quotePrefix="1">
      <alignment horizontal="right" vertical="center"/>
    </xf>
    <xf numFmtId="38" fontId="1" fillId="10" borderId="22" xfId="50" applyFont="1" applyFill="1" applyBorder="1" applyAlignment="1" quotePrefix="1">
      <alignment horizontal="right" vertical="center"/>
    </xf>
    <xf numFmtId="49" fontId="1" fillId="10" borderId="22" xfId="50" applyNumberFormat="1" applyFont="1" applyFill="1" applyBorder="1" applyAlignment="1">
      <alignment horizontal="center" vertical="center"/>
    </xf>
    <xf numFmtId="38" fontId="1" fillId="10" borderId="23" xfId="50" applyFont="1" applyFill="1" applyBorder="1" applyAlignment="1">
      <alignment vertical="center"/>
    </xf>
    <xf numFmtId="38" fontId="1" fillId="10" borderId="23" xfId="50" applyFont="1" applyFill="1" applyBorder="1" applyAlignment="1">
      <alignment horizontal="right" vertical="center"/>
    </xf>
    <xf numFmtId="49" fontId="1" fillId="10" borderId="12" xfId="50" applyNumberFormat="1" applyFont="1" applyFill="1" applyBorder="1" applyAlignment="1" quotePrefix="1">
      <alignment horizontal="right" vertical="center"/>
    </xf>
    <xf numFmtId="38" fontId="1" fillId="10" borderId="48" xfId="50" applyFont="1" applyFill="1" applyBorder="1" applyAlignment="1" quotePrefix="1">
      <alignment horizontal="right" vertical="center"/>
    </xf>
    <xf numFmtId="49" fontId="1" fillId="10" borderId="48" xfId="50" applyNumberFormat="1" applyFont="1" applyFill="1" applyBorder="1" applyAlignment="1">
      <alignment horizontal="center" vertical="center"/>
    </xf>
    <xf numFmtId="49" fontId="1" fillId="10" borderId="24" xfId="50" applyNumberFormat="1" applyFont="1" applyFill="1" applyBorder="1" applyAlignment="1">
      <alignment vertical="center"/>
    </xf>
    <xf numFmtId="38" fontId="1" fillId="10" borderId="22" xfId="50" applyFont="1" applyFill="1" applyBorder="1" applyAlignment="1">
      <alignment vertical="center"/>
    </xf>
    <xf numFmtId="38" fontId="1" fillId="10" borderId="53" xfId="50" applyFont="1" applyFill="1" applyBorder="1" applyAlignment="1">
      <alignment vertical="center"/>
    </xf>
    <xf numFmtId="49" fontId="1" fillId="10" borderId="20" xfId="50" applyNumberFormat="1" applyFont="1" applyFill="1" applyBorder="1" applyAlignment="1" quotePrefix="1">
      <alignment horizontal="right" vertical="center"/>
    </xf>
    <xf numFmtId="38" fontId="1" fillId="10" borderId="56" xfId="50" applyFont="1" applyFill="1" applyBorder="1" applyAlignment="1" quotePrefix="1">
      <alignment horizontal="right" vertical="center"/>
    </xf>
    <xf numFmtId="38" fontId="1" fillId="10" borderId="56" xfId="50" applyFont="1" applyFill="1" applyBorder="1" applyAlignment="1">
      <alignment horizontal="center" vertical="center"/>
    </xf>
    <xf numFmtId="38" fontId="1" fillId="10" borderId="38" xfId="50" applyFont="1" applyFill="1" applyBorder="1" applyAlignment="1">
      <alignment horizontal="distributed" vertical="center"/>
    </xf>
    <xf numFmtId="0" fontId="1" fillId="10" borderId="23" xfId="62" applyFont="1" applyFill="1" applyBorder="1" applyAlignment="1">
      <alignment vertical="center"/>
      <protection/>
    </xf>
    <xf numFmtId="49" fontId="1" fillId="10" borderId="20" xfId="50" applyNumberFormat="1" applyFont="1" applyFill="1" applyBorder="1" applyAlignment="1">
      <alignment vertical="center"/>
    </xf>
    <xf numFmtId="38" fontId="1" fillId="10" borderId="56" xfId="50" applyFont="1" applyFill="1" applyBorder="1" applyAlignment="1">
      <alignment vertical="center"/>
    </xf>
    <xf numFmtId="49" fontId="1" fillId="10" borderId="56" xfId="50" applyNumberFormat="1" applyFont="1" applyFill="1" applyBorder="1" applyAlignment="1">
      <alignment horizontal="right" vertical="center"/>
    </xf>
    <xf numFmtId="38" fontId="1" fillId="10" borderId="38" xfId="50" applyFont="1" applyFill="1" applyBorder="1" applyAlignment="1">
      <alignment vertical="center"/>
    </xf>
    <xf numFmtId="49" fontId="1" fillId="10" borderId="48" xfId="50" applyNumberFormat="1" applyFont="1" applyFill="1" applyBorder="1" applyAlignment="1">
      <alignment horizontal="right" vertical="center"/>
    </xf>
    <xf numFmtId="38" fontId="1" fillId="10" borderId="48" xfId="50" applyFont="1" applyFill="1" applyBorder="1" applyAlignment="1">
      <alignment horizontal="right" vertical="center"/>
    </xf>
    <xf numFmtId="49" fontId="1" fillId="10" borderId="20" xfId="50" applyNumberFormat="1" applyFont="1" applyFill="1" applyBorder="1" applyAlignment="1">
      <alignment horizontal="right" vertical="center"/>
    </xf>
    <xf numFmtId="38" fontId="1" fillId="10" borderId="38" xfId="50" applyFont="1" applyFill="1" applyBorder="1" applyAlignment="1">
      <alignment horizontal="right" vertical="center"/>
    </xf>
    <xf numFmtId="0" fontId="1" fillId="10" borderId="53" xfId="62" applyFont="1" applyFill="1" applyBorder="1" applyAlignment="1">
      <alignment vertical="center"/>
      <protection/>
    </xf>
    <xf numFmtId="38" fontId="1" fillId="10" borderId="56" xfId="50" applyFont="1" applyFill="1" applyBorder="1" applyAlignment="1">
      <alignment horizontal="right" vertical="center"/>
    </xf>
    <xf numFmtId="38" fontId="1" fillId="10" borderId="53" xfId="50" applyFont="1" applyFill="1" applyBorder="1" applyAlignment="1">
      <alignment horizontal="right" vertical="center"/>
    </xf>
    <xf numFmtId="0" fontId="1" fillId="10" borderId="24" xfId="62" applyFont="1" applyFill="1" applyBorder="1" applyAlignment="1" quotePrefix="1">
      <alignment horizontal="center" vertical="distributed"/>
      <protection/>
    </xf>
    <xf numFmtId="0" fontId="1" fillId="10" borderId="22" xfId="62" applyFont="1" applyFill="1" applyBorder="1" applyAlignment="1" quotePrefix="1">
      <alignment horizontal="center" vertical="distributed"/>
      <protection/>
    </xf>
    <xf numFmtId="38" fontId="1" fillId="10" borderId="24" xfId="50" applyFont="1" applyFill="1" applyBorder="1" applyAlignment="1" quotePrefix="1">
      <alignment horizontal="center" vertical="center"/>
    </xf>
    <xf numFmtId="38" fontId="1" fillId="10" borderId="22" xfId="50" applyFont="1" applyFill="1" applyBorder="1" applyAlignment="1" quotePrefix="1">
      <alignment horizontal="center" vertical="center"/>
    </xf>
    <xf numFmtId="0" fontId="1" fillId="10" borderId="53" xfId="62" applyFont="1" applyFill="1" applyBorder="1" applyAlignment="1">
      <alignment horizontal="right" vertical="center"/>
      <protection/>
    </xf>
    <xf numFmtId="0" fontId="1" fillId="10" borderId="24" xfId="62" applyFont="1" applyFill="1" applyBorder="1" applyAlignment="1">
      <alignment horizontal="center" vertical="distributed"/>
      <protection/>
    </xf>
    <xf numFmtId="0" fontId="1" fillId="10" borderId="22" xfId="62" applyFont="1" applyFill="1" applyBorder="1" applyAlignment="1">
      <alignment horizontal="center" vertical="distributed"/>
      <protection/>
    </xf>
    <xf numFmtId="0" fontId="2" fillId="10" borderId="53" xfId="0" applyFont="1" applyFill="1" applyBorder="1" applyAlignment="1">
      <alignment horizontal="center" vertical="center"/>
    </xf>
    <xf numFmtId="0" fontId="2" fillId="10" borderId="23" xfId="0" applyFont="1" applyFill="1" applyBorder="1" applyAlignment="1">
      <alignment horizontal="center" vertical="center"/>
    </xf>
    <xf numFmtId="0" fontId="2" fillId="10" borderId="38" xfId="0" applyFont="1" applyFill="1" applyBorder="1" applyAlignment="1">
      <alignment horizontal="center" vertical="center"/>
    </xf>
    <xf numFmtId="0" fontId="2" fillId="10" borderId="20" xfId="62" applyFont="1" applyFill="1" applyBorder="1" applyAlignment="1">
      <alignment horizontal="center" vertical="center"/>
      <protection/>
    </xf>
    <xf numFmtId="0" fontId="2" fillId="10" borderId="56" xfId="62" applyFont="1" applyFill="1" applyBorder="1" applyAlignment="1">
      <alignment vertical="center"/>
      <protection/>
    </xf>
    <xf numFmtId="0" fontId="2" fillId="10" borderId="38" xfId="62" applyFont="1" applyFill="1" applyBorder="1" applyAlignment="1">
      <alignment horizontal="center" vertical="center"/>
      <protection/>
    </xf>
    <xf numFmtId="0" fontId="2" fillId="10" borderId="12" xfId="62" applyFont="1" applyFill="1" applyBorder="1" applyAlignment="1">
      <alignment horizontal="left" vertical="center"/>
      <protection/>
    </xf>
    <xf numFmtId="176" fontId="1" fillId="0" borderId="10" xfId="50" applyNumberFormat="1" applyFont="1" applyFill="1" applyBorder="1" applyAlignment="1">
      <alignment vertical="center"/>
    </xf>
    <xf numFmtId="176" fontId="1" fillId="0" borderId="24" xfId="50" applyNumberFormat="1" applyFont="1" applyFill="1" applyBorder="1" applyAlignment="1">
      <alignment vertical="center"/>
    </xf>
    <xf numFmtId="176" fontId="1" fillId="0" borderId="11" xfId="50" applyNumberFormat="1" applyFont="1" applyFill="1" applyBorder="1" applyAlignment="1">
      <alignment vertical="center"/>
    </xf>
    <xf numFmtId="176" fontId="1" fillId="0" borderId="12" xfId="50" applyNumberFormat="1" applyFont="1" applyFill="1" applyBorder="1" applyAlignment="1">
      <alignment vertical="center"/>
    </xf>
    <xf numFmtId="176" fontId="1" fillId="0" borderId="10" xfId="62" applyNumberFormat="1" applyFont="1" applyFill="1" applyBorder="1" applyAlignment="1">
      <alignment vertical="center"/>
      <protection/>
    </xf>
    <xf numFmtId="176" fontId="1" fillId="0" borderId="24" xfId="62" applyNumberFormat="1" applyFont="1" applyFill="1" applyBorder="1" applyAlignment="1">
      <alignment vertical="center"/>
      <protection/>
    </xf>
    <xf numFmtId="176" fontId="1" fillId="10" borderId="10" xfId="50" applyNumberFormat="1" applyFont="1" applyFill="1" applyBorder="1" applyAlignment="1" applyProtection="1">
      <alignment vertical="center"/>
      <protection locked="0"/>
    </xf>
    <xf numFmtId="176" fontId="1" fillId="10" borderId="24" xfId="50" applyNumberFormat="1" applyFont="1" applyFill="1" applyBorder="1" applyAlignment="1" applyProtection="1">
      <alignment vertical="center"/>
      <protection locked="0"/>
    </xf>
    <xf numFmtId="176" fontId="1" fillId="10" borderId="11" xfId="50" applyNumberFormat="1" applyFont="1" applyFill="1" applyBorder="1" applyAlignment="1" applyProtection="1">
      <alignment vertical="center"/>
      <protection locked="0"/>
    </xf>
    <xf numFmtId="176" fontId="1" fillId="10" borderId="12" xfId="50" applyNumberFormat="1" applyFont="1" applyFill="1" applyBorder="1" applyAlignment="1" applyProtection="1">
      <alignment vertical="center"/>
      <protection locked="0"/>
    </xf>
    <xf numFmtId="176" fontId="1" fillId="10" borderId="11" xfId="62" applyNumberFormat="1" applyFont="1" applyFill="1" applyBorder="1" applyAlignment="1" applyProtection="1">
      <alignment horizontal="left" vertical="center"/>
      <protection locked="0"/>
    </xf>
    <xf numFmtId="176" fontId="1" fillId="10" borderId="12" xfId="62" applyNumberFormat="1" applyFont="1" applyFill="1" applyBorder="1" applyAlignment="1" applyProtection="1">
      <alignment horizontal="left" vertical="center"/>
      <protection locked="0"/>
    </xf>
    <xf numFmtId="176" fontId="1" fillId="10" borderId="10" xfId="62" applyNumberFormat="1" applyFont="1" applyFill="1" applyBorder="1" applyAlignment="1" applyProtection="1">
      <alignment vertical="center"/>
      <protection locked="0"/>
    </xf>
    <xf numFmtId="176" fontId="1" fillId="10" borderId="24" xfId="62" applyNumberFormat="1" applyFont="1" applyFill="1" applyBorder="1" applyAlignment="1" applyProtection="1">
      <alignment vertical="center"/>
      <protection locked="0"/>
    </xf>
    <xf numFmtId="176" fontId="2" fillId="10" borderId="19" xfId="62" applyNumberFormat="1" applyFont="1" applyFill="1" applyBorder="1" applyAlignment="1" applyProtection="1">
      <alignment vertical="center"/>
      <protection locked="0"/>
    </xf>
    <xf numFmtId="176" fontId="2" fillId="10" borderId="20" xfId="62" applyNumberFormat="1" applyFont="1" applyFill="1" applyBorder="1" applyAlignment="1" applyProtection="1">
      <alignment vertical="center"/>
      <protection locked="0"/>
    </xf>
    <xf numFmtId="176" fontId="1" fillId="0" borderId="19" xfId="62" applyNumberFormat="1" applyFont="1" applyFill="1" applyBorder="1" applyAlignment="1">
      <alignment vertical="center"/>
      <protection/>
    </xf>
    <xf numFmtId="176" fontId="1" fillId="0" borderId="20" xfId="62" applyNumberFormat="1" applyFont="1" applyFill="1" applyBorder="1" applyAlignment="1">
      <alignment vertical="center"/>
      <protection/>
    </xf>
    <xf numFmtId="176" fontId="2" fillId="0" borderId="19" xfId="62" applyNumberFormat="1" applyFont="1" applyFill="1" applyBorder="1" applyAlignment="1">
      <alignment vertical="center"/>
      <protection/>
    </xf>
    <xf numFmtId="176" fontId="2" fillId="0" borderId="19" xfId="62" applyNumberFormat="1" applyFont="1" applyFill="1" applyBorder="1" applyAlignment="1">
      <alignment vertical="center"/>
      <protection/>
    </xf>
    <xf numFmtId="176" fontId="2" fillId="0" borderId="20" xfId="62" applyNumberFormat="1" applyFont="1" applyFill="1" applyBorder="1" applyAlignment="1">
      <alignment vertical="center"/>
      <protection/>
    </xf>
    <xf numFmtId="176" fontId="2" fillId="10" borderId="10" xfId="50" applyNumberFormat="1" applyFont="1" applyFill="1" applyBorder="1" applyAlignment="1" applyProtection="1">
      <alignment vertical="center"/>
      <protection locked="0"/>
    </xf>
    <xf numFmtId="176" fontId="2" fillId="10" borderId="24" xfId="50" applyNumberFormat="1" applyFont="1" applyFill="1" applyBorder="1" applyAlignment="1" applyProtection="1">
      <alignment vertical="center"/>
      <protection locked="0"/>
    </xf>
    <xf numFmtId="176" fontId="2" fillId="0" borderId="11" xfId="50" applyNumberFormat="1" applyFont="1" applyFill="1" applyBorder="1" applyAlignment="1">
      <alignment vertical="center"/>
    </xf>
    <xf numFmtId="176" fontId="2" fillId="0" borderId="12" xfId="50" applyNumberFormat="1" applyFont="1" applyFill="1" applyBorder="1" applyAlignment="1">
      <alignment vertical="center"/>
    </xf>
    <xf numFmtId="176" fontId="2" fillId="0" borderId="10" xfId="50" applyNumberFormat="1" applyFont="1" applyFill="1" applyBorder="1" applyAlignment="1">
      <alignment vertical="center"/>
    </xf>
    <xf numFmtId="176" fontId="2" fillId="0" borderId="24" xfId="50" applyNumberFormat="1" applyFont="1" applyFill="1" applyBorder="1" applyAlignment="1">
      <alignment vertical="center"/>
    </xf>
    <xf numFmtId="176" fontId="2" fillId="10" borderId="11" xfId="50" applyNumberFormat="1" applyFont="1" applyFill="1" applyBorder="1" applyAlignment="1" applyProtection="1">
      <alignment vertical="center"/>
      <protection locked="0"/>
    </xf>
    <xf numFmtId="176" fontId="2" fillId="10" borderId="12" xfId="50" applyNumberFormat="1" applyFont="1" applyFill="1" applyBorder="1" applyAlignment="1" applyProtection="1">
      <alignment vertical="center"/>
      <protection locked="0"/>
    </xf>
    <xf numFmtId="176" fontId="2" fillId="0" borderId="10" xfId="62" applyNumberFormat="1" applyFont="1" applyFill="1" applyBorder="1" applyAlignment="1">
      <alignment vertical="center"/>
      <protection/>
    </xf>
    <xf numFmtId="176" fontId="2" fillId="0" borderId="24" xfId="62" applyNumberFormat="1" applyFont="1" applyFill="1" applyBorder="1" applyAlignment="1">
      <alignment vertical="center"/>
      <protection/>
    </xf>
    <xf numFmtId="185" fontId="1" fillId="0" borderId="266" xfId="50" applyNumberFormat="1" applyFont="1" applyBorder="1" applyAlignment="1">
      <alignment vertical="center"/>
    </xf>
    <xf numFmtId="185" fontId="1" fillId="0" borderId="252" xfId="50" applyNumberFormat="1" applyFont="1" applyBorder="1" applyAlignment="1">
      <alignment vertical="center"/>
    </xf>
    <xf numFmtId="185" fontId="1" fillId="0" borderId="253" xfId="50" applyNumberFormat="1" applyFont="1" applyBorder="1" applyAlignment="1">
      <alignment vertical="center"/>
    </xf>
    <xf numFmtId="185" fontId="1" fillId="0" borderId="16" xfId="50" applyNumberFormat="1" applyFont="1" applyBorder="1" applyAlignment="1">
      <alignment vertical="center"/>
    </xf>
    <xf numFmtId="185" fontId="1" fillId="0" borderId="17" xfId="50" applyNumberFormat="1" applyFont="1" applyBorder="1" applyAlignment="1">
      <alignment vertical="center"/>
    </xf>
    <xf numFmtId="185" fontId="1" fillId="0" borderId="0" xfId="50" applyNumberFormat="1" applyFont="1" applyBorder="1" applyAlignment="1">
      <alignment vertical="center"/>
    </xf>
    <xf numFmtId="185" fontId="1" fillId="0" borderId="11" xfId="50" applyNumberFormat="1" applyFont="1" applyFill="1" applyBorder="1" applyAlignment="1">
      <alignment vertical="center"/>
    </xf>
    <xf numFmtId="185" fontId="1" fillId="0" borderId="12" xfId="50" applyNumberFormat="1" applyFont="1" applyFill="1" applyBorder="1" applyAlignment="1">
      <alignment vertical="center"/>
    </xf>
    <xf numFmtId="185" fontId="1" fillId="0" borderId="48" xfId="50" applyNumberFormat="1" applyFont="1" applyFill="1" applyBorder="1" applyAlignment="1">
      <alignment vertical="center"/>
    </xf>
    <xf numFmtId="185" fontId="1" fillId="0" borderId="267" xfId="50" applyNumberFormat="1" applyFont="1" applyFill="1" applyBorder="1" applyAlignment="1">
      <alignment vertical="center"/>
    </xf>
    <xf numFmtId="185" fontId="1" fillId="0" borderId="268" xfId="50" applyNumberFormat="1" applyFont="1" applyFill="1" applyBorder="1" applyAlignment="1">
      <alignment vertical="center"/>
    </xf>
    <xf numFmtId="185" fontId="1" fillId="0" borderId="255" xfId="50" applyNumberFormat="1" applyFont="1" applyFill="1" applyBorder="1" applyAlignment="1">
      <alignment vertical="center"/>
    </xf>
    <xf numFmtId="185" fontId="1" fillId="0" borderId="267" xfId="50" applyNumberFormat="1" applyFont="1" applyBorder="1" applyAlignment="1">
      <alignment vertical="center"/>
    </xf>
    <xf numFmtId="185" fontId="1" fillId="0" borderId="268" xfId="50" applyNumberFormat="1" applyFont="1" applyBorder="1" applyAlignment="1">
      <alignment vertical="center"/>
    </xf>
    <xf numFmtId="185" fontId="1" fillId="0" borderId="255" xfId="50" applyNumberFormat="1" applyFont="1" applyBorder="1" applyAlignment="1">
      <alignment vertical="center"/>
    </xf>
    <xf numFmtId="176" fontId="2" fillId="0" borderId="25" xfId="62" applyNumberFormat="1" applyFont="1" applyFill="1" applyBorder="1" applyAlignment="1">
      <alignment vertical="center"/>
      <protection/>
    </xf>
    <xf numFmtId="176" fontId="2" fillId="0" borderId="26" xfId="62" applyNumberFormat="1" applyFont="1" applyFill="1" applyBorder="1" applyAlignment="1">
      <alignment vertical="center"/>
      <protection/>
    </xf>
    <xf numFmtId="176" fontId="2" fillId="3" borderId="25" xfId="62" applyNumberFormat="1" applyFont="1" applyFill="1" applyBorder="1" applyAlignment="1">
      <alignment vertical="center"/>
      <protection/>
    </xf>
    <xf numFmtId="176" fontId="2" fillId="3" borderId="10" xfId="62" applyNumberFormat="1" applyFont="1" applyFill="1" applyBorder="1" applyAlignment="1">
      <alignment vertical="center"/>
      <protection/>
    </xf>
    <xf numFmtId="176" fontId="2" fillId="3" borderId="26" xfId="62" applyNumberFormat="1" applyFont="1" applyFill="1" applyBorder="1" applyAlignment="1">
      <alignment vertical="center"/>
      <protection/>
    </xf>
    <xf numFmtId="176" fontId="2" fillId="0" borderId="51" xfId="62" applyNumberFormat="1" applyFont="1" applyFill="1" applyBorder="1" applyAlignment="1">
      <alignment vertical="center"/>
      <protection/>
    </xf>
    <xf numFmtId="176" fontId="2" fillId="0" borderId="11" xfId="62" applyNumberFormat="1" applyFont="1" applyFill="1" applyBorder="1" applyAlignment="1">
      <alignment vertical="center"/>
      <protection/>
    </xf>
    <xf numFmtId="176" fontId="2" fillId="0" borderId="52" xfId="62" applyNumberFormat="1" applyFont="1" applyFill="1" applyBorder="1" applyAlignment="1">
      <alignment vertical="center"/>
      <protection/>
    </xf>
    <xf numFmtId="176" fontId="2" fillId="0" borderId="57" xfId="62" applyNumberFormat="1" applyFont="1" applyFill="1" applyBorder="1" applyAlignment="1">
      <alignment vertical="center"/>
      <protection/>
    </xf>
    <xf numFmtId="176" fontId="2" fillId="0" borderId="58" xfId="62" applyNumberFormat="1" applyFont="1" applyFill="1" applyBorder="1" applyAlignment="1">
      <alignment vertical="center"/>
      <protection/>
    </xf>
    <xf numFmtId="176" fontId="2" fillId="0" borderId="59" xfId="62" applyNumberFormat="1" applyFont="1" applyFill="1" applyBorder="1" applyAlignment="1">
      <alignment vertical="center"/>
      <protection/>
    </xf>
    <xf numFmtId="176" fontId="1" fillId="0" borderId="25" xfId="50" applyNumberFormat="1" applyFont="1" applyFill="1" applyBorder="1" applyAlignment="1">
      <alignment vertical="center"/>
    </xf>
    <xf numFmtId="176" fontId="1" fillId="0" borderId="26" xfId="50" applyNumberFormat="1" applyFont="1" applyFill="1" applyBorder="1" applyAlignment="1">
      <alignment vertical="center"/>
    </xf>
    <xf numFmtId="176" fontId="1" fillId="3" borderId="25" xfId="50" applyNumberFormat="1" applyFont="1" applyFill="1" applyBorder="1" applyAlignment="1">
      <alignment vertical="center"/>
    </xf>
    <xf numFmtId="176" fontId="1" fillId="3" borderId="10" xfId="50" applyNumberFormat="1" applyFont="1" applyFill="1" applyBorder="1" applyAlignment="1">
      <alignment vertical="center"/>
    </xf>
    <xf numFmtId="176" fontId="1" fillId="3" borderId="26" xfId="50" applyNumberFormat="1" applyFont="1" applyFill="1" applyBorder="1" applyAlignment="1">
      <alignment vertical="center"/>
    </xf>
    <xf numFmtId="176" fontId="1" fillId="3" borderId="25" xfId="50" applyNumberFormat="1" applyFont="1" applyFill="1" applyBorder="1" applyAlignment="1">
      <alignment vertical="center"/>
    </xf>
    <xf numFmtId="176" fontId="1" fillId="0" borderId="52" xfId="50" applyNumberFormat="1" applyFont="1" applyFill="1" applyBorder="1" applyAlignment="1">
      <alignment vertical="center"/>
    </xf>
    <xf numFmtId="176" fontId="1" fillId="3" borderId="51" xfId="62" applyNumberFormat="1" applyFont="1" applyFill="1" applyBorder="1" applyAlignment="1">
      <alignment vertical="center"/>
      <protection/>
    </xf>
    <xf numFmtId="176" fontId="1" fillId="3" borderId="11" xfId="62" applyNumberFormat="1" applyFont="1" applyFill="1" applyBorder="1" applyAlignment="1">
      <alignment vertical="center"/>
      <protection/>
    </xf>
    <xf numFmtId="176" fontId="1" fillId="3" borderId="52" xfId="62" applyNumberFormat="1" applyFont="1" applyFill="1" applyBorder="1" applyAlignment="1">
      <alignment vertical="center"/>
      <protection/>
    </xf>
    <xf numFmtId="176" fontId="1" fillId="0" borderId="25" xfId="62" applyNumberFormat="1" applyFont="1" applyFill="1" applyBorder="1" applyAlignment="1">
      <alignment vertical="center"/>
      <protection/>
    </xf>
    <xf numFmtId="176" fontId="1" fillId="0" borderId="26" xfId="62" applyNumberFormat="1" applyFont="1" applyFill="1" applyBorder="1" applyAlignment="1">
      <alignment vertical="center"/>
      <protection/>
    </xf>
    <xf numFmtId="176" fontId="0" fillId="0" borderId="21"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35" xfId="0" applyNumberFormat="1" applyFont="1" applyFill="1" applyBorder="1" applyAlignment="1">
      <alignment vertical="center"/>
    </xf>
    <xf numFmtId="176" fontId="0" fillId="3" borderId="25" xfId="0" applyNumberFormat="1" applyFont="1" applyFill="1" applyBorder="1" applyAlignment="1">
      <alignment vertical="center"/>
    </xf>
    <xf numFmtId="176" fontId="0" fillId="3" borderId="10" xfId="0" applyNumberFormat="1" applyFont="1" applyFill="1" applyBorder="1" applyAlignment="1">
      <alignment vertical="center"/>
    </xf>
    <xf numFmtId="176" fontId="0" fillId="3" borderId="26" xfId="0" applyNumberFormat="1" applyFont="1" applyFill="1" applyBorder="1" applyAlignment="1">
      <alignment vertical="center"/>
    </xf>
    <xf numFmtId="176" fontId="0" fillId="3" borderId="21" xfId="0" applyNumberFormat="1" applyFont="1" applyFill="1" applyBorder="1" applyAlignment="1">
      <alignment vertical="center"/>
    </xf>
    <xf numFmtId="176" fontId="0" fillId="3" borderId="19" xfId="0" applyNumberFormat="1" applyFont="1" applyFill="1" applyBorder="1" applyAlignment="1">
      <alignment vertical="center"/>
    </xf>
    <xf numFmtId="176" fontId="0" fillId="3" borderId="35" xfId="0" applyNumberFormat="1" applyFont="1" applyFill="1" applyBorder="1" applyAlignment="1">
      <alignment vertical="center"/>
    </xf>
    <xf numFmtId="176" fontId="1" fillId="3" borderId="51" xfId="50" applyNumberFormat="1" applyFont="1" applyFill="1" applyBorder="1" applyAlignment="1">
      <alignment vertical="center"/>
    </xf>
    <xf numFmtId="176" fontId="1" fillId="3" borderId="11" xfId="50" applyNumberFormat="1" applyFont="1" applyFill="1" applyBorder="1" applyAlignment="1">
      <alignment vertical="center"/>
    </xf>
    <xf numFmtId="176" fontId="1" fillId="3" borderId="52" xfId="50" applyNumberFormat="1" applyFont="1" applyFill="1" applyBorder="1" applyAlignment="1">
      <alignment vertical="center"/>
    </xf>
    <xf numFmtId="176" fontId="1" fillId="0" borderId="51" xfId="50" applyNumberFormat="1" applyFont="1" applyFill="1" applyBorder="1" applyAlignment="1">
      <alignment vertical="center"/>
    </xf>
    <xf numFmtId="176" fontId="2" fillId="3" borderId="57" xfId="48" applyNumberFormat="1" applyFont="1" applyFill="1" applyBorder="1" applyAlignment="1">
      <alignment vertical="center"/>
    </xf>
    <xf numFmtId="176" fontId="2" fillId="3" borderId="58" xfId="62" applyNumberFormat="1" applyFont="1" applyFill="1" applyBorder="1" applyAlignment="1">
      <alignment vertical="center"/>
      <protection/>
    </xf>
    <xf numFmtId="176" fontId="2" fillId="3" borderId="59" xfId="62" applyNumberFormat="1" applyFont="1" applyFill="1" applyBorder="1" applyAlignment="1">
      <alignment vertical="center"/>
      <protection/>
    </xf>
    <xf numFmtId="186" fontId="1" fillId="0" borderId="10" xfId="50" applyNumberFormat="1" applyFont="1" applyBorder="1" applyAlignment="1">
      <alignment vertical="center"/>
    </xf>
    <xf numFmtId="186" fontId="1" fillId="0" borderId="24" xfId="50" applyNumberFormat="1" applyFont="1" applyBorder="1" applyAlignment="1">
      <alignment vertical="center"/>
    </xf>
    <xf numFmtId="186" fontId="1" fillId="0" borderId="22" xfId="50" applyNumberFormat="1" applyFont="1" applyBorder="1" applyAlignment="1">
      <alignment vertical="center"/>
    </xf>
    <xf numFmtId="186" fontId="1" fillId="0" borderId="147" xfId="50" applyNumberFormat="1" applyFont="1" applyBorder="1" applyAlignment="1">
      <alignment vertical="center"/>
    </xf>
    <xf numFmtId="186" fontId="1" fillId="0" borderId="23" xfId="50" applyNumberFormat="1" applyFont="1" applyBorder="1" applyAlignment="1">
      <alignment vertical="center"/>
    </xf>
    <xf numFmtId="186" fontId="1" fillId="0" borderId="26" xfId="50" applyNumberFormat="1" applyFont="1" applyBorder="1" applyAlignment="1">
      <alignment vertical="center"/>
    </xf>
    <xf numFmtId="187" fontId="1" fillId="0" borderId="269" xfId="50" applyNumberFormat="1" applyFont="1" applyBorder="1" applyAlignment="1">
      <alignment vertical="center"/>
    </xf>
    <xf numFmtId="187" fontId="1" fillId="0" borderId="270" xfId="50" applyNumberFormat="1" applyFont="1" applyBorder="1" applyAlignment="1">
      <alignment vertical="center"/>
    </xf>
    <xf numFmtId="187" fontId="1" fillId="0" borderId="271" xfId="50" applyNumberFormat="1" applyFont="1" applyBorder="1" applyAlignment="1">
      <alignment vertical="center"/>
    </xf>
    <xf numFmtId="187" fontId="1" fillId="0" borderId="272" xfId="50" applyNumberFormat="1" applyFont="1" applyBorder="1" applyAlignment="1">
      <alignment vertical="center"/>
    </xf>
    <xf numFmtId="188" fontId="1" fillId="0" borderId="136" xfId="50" applyNumberFormat="1" applyFont="1" applyBorder="1" applyAlignment="1">
      <alignment vertical="center"/>
    </xf>
    <xf numFmtId="188" fontId="1" fillId="0" borderId="16" xfId="50" applyNumberFormat="1" applyFont="1" applyBorder="1" applyAlignment="1">
      <alignment vertical="center"/>
    </xf>
    <xf numFmtId="188" fontId="1" fillId="0" borderId="37" xfId="50" applyNumberFormat="1" applyFont="1" applyBorder="1" applyAlignment="1">
      <alignment vertical="center"/>
    </xf>
    <xf numFmtId="188" fontId="1" fillId="0" borderId="50" xfId="50" applyNumberFormat="1" applyFont="1" applyBorder="1" applyAlignment="1">
      <alignment vertical="center"/>
    </xf>
    <xf numFmtId="188" fontId="1" fillId="0" borderId="273" xfId="50" applyNumberFormat="1" applyFont="1" applyBorder="1" applyAlignment="1">
      <alignment vertical="center"/>
    </xf>
    <xf numFmtId="188" fontId="1" fillId="0" borderId="267" xfId="50" applyNumberFormat="1" applyFont="1" applyBorder="1" applyAlignment="1">
      <alignment vertical="center"/>
    </xf>
    <xf numFmtId="188" fontId="1" fillId="0" borderId="274" xfId="50" applyNumberFormat="1" applyFont="1" applyBorder="1" applyAlignment="1">
      <alignment vertical="center"/>
    </xf>
    <xf numFmtId="188" fontId="1" fillId="0" borderId="275" xfId="50" applyNumberFormat="1" applyFont="1" applyBorder="1" applyAlignment="1">
      <alignment vertical="center"/>
    </xf>
    <xf numFmtId="188" fontId="1" fillId="0" borderId="131" xfId="50" applyNumberFormat="1" applyFont="1" applyFill="1" applyBorder="1" applyAlignment="1">
      <alignment vertical="center"/>
    </xf>
    <xf numFmtId="188" fontId="1" fillId="0" borderId="11" xfId="50" applyNumberFormat="1" applyFont="1" applyFill="1" applyBorder="1" applyAlignment="1">
      <alignment vertical="center"/>
    </xf>
    <xf numFmtId="188" fontId="1" fillId="0" borderId="53" xfId="50" applyNumberFormat="1" applyFont="1" applyFill="1" applyBorder="1" applyAlignment="1">
      <alignment vertical="center"/>
    </xf>
    <xf numFmtId="188" fontId="1" fillId="0" borderId="52" xfId="50" applyNumberFormat="1" applyFont="1" applyFill="1" applyBorder="1" applyAlignment="1">
      <alignment vertical="center"/>
    </xf>
    <xf numFmtId="188" fontId="1" fillId="0" borderId="273" xfId="50" applyNumberFormat="1" applyFont="1" applyFill="1" applyBorder="1" applyAlignment="1">
      <alignment vertical="center"/>
    </xf>
    <xf numFmtId="188" fontId="1" fillId="0" borderId="267" xfId="50" applyNumberFormat="1" applyFont="1" applyFill="1" applyBorder="1" applyAlignment="1">
      <alignment vertical="center"/>
    </xf>
    <xf numFmtId="188" fontId="1" fillId="0" borderId="274" xfId="50" applyNumberFormat="1" applyFont="1" applyFill="1" applyBorder="1" applyAlignment="1">
      <alignment vertical="center"/>
    </xf>
    <xf numFmtId="188" fontId="1" fillId="0" borderId="275" xfId="50" applyNumberFormat="1" applyFont="1" applyFill="1" applyBorder="1" applyAlignment="1">
      <alignment vertical="center"/>
    </xf>
    <xf numFmtId="188" fontId="1" fillId="0" borderId="276" xfId="50" applyNumberFormat="1" applyFont="1" applyFill="1" applyBorder="1" applyAlignment="1">
      <alignment vertical="center"/>
    </xf>
    <xf numFmtId="188" fontId="1" fillId="0" borderId="277" xfId="50" applyNumberFormat="1" applyFont="1" applyFill="1" applyBorder="1" applyAlignment="1">
      <alignment vertical="center"/>
    </xf>
    <xf numFmtId="188" fontId="1" fillId="0" borderId="278" xfId="50" applyNumberFormat="1" applyFont="1" applyFill="1" applyBorder="1" applyAlignment="1">
      <alignment vertical="center"/>
    </xf>
    <xf numFmtId="188" fontId="1" fillId="0" borderId="279" xfId="50" applyNumberFormat="1" applyFont="1" applyFill="1" applyBorder="1" applyAlignment="1">
      <alignment vertical="center"/>
    </xf>
    <xf numFmtId="38" fontId="28" fillId="0" borderId="22" xfId="48" applyFont="1" applyFill="1" applyBorder="1" applyAlignment="1">
      <alignment vertical="center"/>
    </xf>
    <xf numFmtId="176" fontId="11" fillId="0" borderId="66" xfId="48" applyNumberFormat="1" applyFont="1" applyBorder="1" applyAlignment="1">
      <alignment vertical="center" wrapText="1"/>
    </xf>
    <xf numFmtId="0" fontId="11" fillId="0" borderId="237" xfId="68" applyFont="1" applyBorder="1" applyAlignment="1">
      <alignment horizontal="center" vertical="center" wrapText="1"/>
      <protection/>
    </xf>
    <xf numFmtId="0" fontId="11" fillId="35" borderId="151" xfId="68" applyFont="1" applyFill="1" applyBorder="1" applyAlignment="1">
      <alignment horizontal="center" vertical="center" wrapText="1"/>
      <protection/>
    </xf>
    <xf numFmtId="0" fontId="11" fillId="35" borderId="25" xfId="68" applyFont="1" applyFill="1" applyBorder="1" applyAlignment="1">
      <alignment horizontal="center" vertical="center" wrapText="1"/>
      <protection/>
    </xf>
    <xf numFmtId="0" fontId="11" fillId="35" borderId="10" xfId="68" applyFont="1" applyFill="1" applyBorder="1" applyAlignment="1">
      <alignment horizontal="center" vertical="center" wrapText="1"/>
      <protection/>
    </xf>
    <xf numFmtId="0" fontId="11" fillId="35" borderId="24" xfId="68" applyFont="1" applyFill="1" applyBorder="1" applyAlignment="1">
      <alignment horizontal="center" vertical="center" wrapText="1"/>
      <protection/>
    </xf>
    <xf numFmtId="0" fontId="11" fillId="35" borderId="26" xfId="68" applyFont="1" applyFill="1" applyBorder="1" applyAlignment="1">
      <alignment horizontal="center" vertical="center" wrapText="1"/>
      <protection/>
    </xf>
    <xf numFmtId="0" fontId="11" fillId="35" borderId="227" xfId="68" applyFont="1" applyFill="1" applyBorder="1" applyAlignment="1">
      <alignment horizontal="center" vertical="center" wrapText="1"/>
      <protection/>
    </xf>
    <xf numFmtId="176" fontId="11" fillId="0" borderId="24" xfId="68" applyNumberFormat="1" applyFont="1" applyBorder="1" applyAlignment="1">
      <alignment vertical="center" wrapText="1"/>
      <protection/>
    </xf>
    <xf numFmtId="0" fontId="11" fillId="0" borderId="25" xfId="68" applyFont="1" applyBorder="1" applyAlignment="1">
      <alignment horizontal="center" vertical="center" wrapText="1"/>
      <protection/>
    </xf>
    <xf numFmtId="0" fontId="11" fillId="0" borderId="10" xfId="68" applyFont="1" applyBorder="1" applyAlignment="1">
      <alignment horizontal="center" vertical="center" wrapText="1"/>
      <protection/>
    </xf>
    <xf numFmtId="0" fontId="11" fillId="0" borderId="24" xfId="68" applyFont="1" applyBorder="1" applyAlignment="1">
      <alignment horizontal="center" vertical="center" wrapText="1"/>
      <protection/>
    </xf>
    <xf numFmtId="0" fontId="11" fillId="0" borderId="26" xfId="68" applyFont="1" applyBorder="1" applyAlignment="1">
      <alignment horizontal="center" vertical="center" wrapText="1"/>
      <protection/>
    </xf>
    <xf numFmtId="0" fontId="11" fillId="0" borderId="236" xfId="68" applyFont="1" applyBorder="1" applyAlignment="1">
      <alignment horizontal="center" vertical="center" wrapText="1"/>
      <protection/>
    </xf>
    <xf numFmtId="184" fontId="11" fillId="0" borderId="24" xfId="68" applyNumberFormat="1" applyFont="1" applyBorder="1" applyAlignment="1">
      <alignment vertical="center" wrapText="1"/>
      <protection/>
    </xf>
    <xf numFmtId="176" fontId="11" fillId="0" borderId="20" xfId="68" applyNumberFormat="1" applyFont="1" applyBorder="1" applyAlignment="1">
      <alignment vertical="center" wrapText="1"/>
      <protection/>
    </xf>
    <xf numFmtId="0" fontId="11" fillId="0" borderId="21" xfId="68" applyFont="1" applyBorder="1" applyAlignment="1">
      <alignment horizontal="center" vertical="center" wrapText="1"/>
      <protection/>
    </xf>
    <xf numFmtId="0" fontId="11" fillId="0" borderId="19" xfId="68" applyFont="1" applyBorder="1" applyAlignment="1">
      <alignment horizontal="center" vertical="center" wrapText="1"/>
      <protection/>
    </xf>
    <xf numFmtId="0" fontId="11" fillId="0" borderId="20" xfId="68" applyFont="1" applyBorder="1" applyAlignment="1">
      <alignment horizontal="center" vertical="center" wrapText="1"/>
      <protection/>
    </xf>
    <xf numFmtId="0" fontId="11" fillId="0" borderId="35" xfId="68" applyFont="1" applyBorder="1" applyAlignment="1">
      <alignment horizontal="center" vertical="center" wrapText="1"/>
      <protection/>
    </xf>
    <xf numFmtId="0" fontId="11" fillId="0" borderId="238" xfId="68" applyFont="1" applyBorder="1" applyAlignment="1">
      <alignment horizontal="center" vertical="center" wrapText="1"/>
      <protection/>
    </xf>
    <xf numFmtId="0" fontId="11" fillId="35" borderId="51" xfId="68" applyFont="1" applyFill="1" applyBorder="1" applyAlignment="1">
      <alignment horizontal="center" vertical="center" wrapText="1"/>
      <protection/>
    </xf>
    <xf numFmtId="0" fontId="11" fillId="35" borderId="11" xfId="68" applyFont="1" applyFill="1" applyBorder="1" applyAlignment="1">
      <alignment horizontal="center" vertical="center" wrapText="1"/>
      <protection/>
    </xf>
    <xf numFmtId="0" fontId="11" fillId="35" borderId="12" xfId="68" applyFont="1" applyFill="1" applyBorder="1" applyAlignment="1">
      <alignment horizontal="center" vertical="center" wrapText="1"/>
      <protection/>
    </xf>
    <xf numFmtId="0" fontId="11" fillId="35" borderId="52" xfId="68" applyFont="1" applyFill="1" applyBorder="1" applyAlignment="1">
      <alignment horizontal="center" vertical="center" wrapText="1"/>
      <protection/>
    </xf>
    <xf numFmtId="0" fontId="11" fillId="35" borderId="230" xfId="68" applyFont="1" applyFill="1" applyBorder="1" applyAlignment="1">
      <alignment horizontal="center" vertical="center" wrapText="1"/>
      <protection/>
    </xf>
    <xf numFmtId="189" fontId="11" fillId="0" borderId="66" xfId="68" applyNumberFormat="1" applyFont="1" applyBorder="1" applyAlignment="1">
      <alignment vertical="center" wrapText="1"/>
      <protection/>
    </xf>
    <xf numFmtId="0" fontId="11" fillId="0" borderId="0" xfId="68" applyFont="1" applyAlignment="1">
      <alignment horizontal="center" vertical="center" wrapText="1"/>
      <protection/>
    </xf>
    <xf numFmtId="0" fontId="11" fillId="0" borderId="0" xfId="68" applyFont="1" applyBorder="1" applyAlignment="1">
      <alignment horizontal="center" vertical="center" wrapText="1"/>
      <protection/>
    </xf>
    <xf numFmtId="0" fontId="11" fillId="0" borderId="66" xfId="68" applyFont="1" applyBorder="1">
      <alignment vertical="center"/>
      <protection/>
    </xf>
    <xf numFmtId="0" fontId="11" fillId="0" borderId="91" xfId="68" applyFont="1" applyBorder="1">
      <alignment vertical="center"/>
      <protection/>
    </xf>
    <xf numFmtId="0" fontId="11" fillId="0" borderId="215" xfId="68" applyFont="1" applyBorder="1">
      <alignment vertical="center"/>
      <protection/>
    </xf>
    <xf numFmtId="0" fontId="11" fillId="0" borderId="92" xfId="68" applyFont="1" applyBorder="1">
      <alignment vertical="center"/>
      <protection/>
    </xf>
    <xf numFmtId="0" fontId="11" fillId="0" borderId="189" xfId="68" applyFont="1" applyBorder="1">
      <alignment vertical="center"/>
      <protection/>
    </xf>
    <xf numFmtId="0" fontId="11" fillId="0" borderId="217" xfId="68" applyFont="1" applyBorder="1">
      <alignment vertical="center"/>
      <protection/>
    </xf>
    <xf numFmtId="0" fontId="11" fillId="0" borderId="218" xfId="68" applyFont="1" applyBorder="1">
      <alignment vertical="center"/>
      <protection/>
    </xf>
    <xf numFmtId="0" fontId="11" fillId="0" borderId="239" xfId="68" applyFont="1" applyBorder="1">
      <alignment vertical="center"/>
      <protection/>
    </xf>
    <xf numFmtId="0" fontId="11" fillId="34" borderId="151" xfId="68" applyFont="1" applyFill="1" applyBorder="1">
      <alignment vertical="center"/>
      <protection/>
    </xf>
    <xf numFmtId="0" fontId="11" fillId="34" borderId="25" xfId="68" applyFont="1" applyFill="1" applyBorder="1">
      <alignment vertical="center"/>
      <protection/>
    </xf>
    <xf numFmtId="0" fontId="11" fillId="34" borderId="10" xfId="68" applyFont="1" applyFill="1" applyBorder="1">
      <alignment vertical="center"/>
      <protection/>
    </xf>
    <xf numFmtId="0" fontId="11" fillId="34" borderId="24" xfId="68" applyFont="1" applyFill="1" applyBorder="1">
      <alignment vertical="center"/>
      <protection/>
    </xf>
    <xf numFmtId="0" fontId="11" fillId="34" borderId="26" xfId="68" applyFont="1" applyFill="1" applyBorder="1">
      <alignment vertical="center"/>
      <protection/>
    </xf>
    <xf numFmtId="0" fontId="11" fillId="34" borderId="152" xfId="68" applyFont="1" applyFill="1" applyBorder="1">
      <alignment vertical="center"/>
      <protection/>
    </xf>
    <xf numFmtId="0" fontId="11" fillId="34" borderId="153" xfId="68" applyFont="1" applyFill="1" applyBorder="1">
      <alignment vertical="center"/>
      <protection/>
    </xf>
    <xf numFmtId="0" fontId="11" fillId="36" borderId="151" xfId="68" applyFont="1" applyFill="1" applyBorder="1">
      <alignment vertical="center"/>
      <protection/>
    </xf>
    <xf numFmtId="0" fontId="11" fillId="36" borderId="25" xfId="68" applyFont="1" applyFill="1" applyBorder="1">
      <alignment vertical="center"/>
      <protection/>
    </xf>
    <xf numFmtId="0" fontId="11" fillId="36" borderId="10" xfId="68" applyFont="1" applyFill="1" applyBorder="1">
      <alignment vertical="center"/>
      <protection/>
    </xf>
    <xf numFmtId="0" fontId="11" fillId="36" borderId="24" xfId="68" applyFont="1" applyFill="1" applyBorder="1">
      <alignment vertical="center"/>
      <protection/>
    </xf>
    <xf numFmtId="0" fontId="11" fillId="36" borderId="26" xfId="68" applyFont="1" applyFill="1" applyBorder="1">
      <alignment vertical="center"/>
      <protection/>
    </xf>
    <xf numFmtId="0" fontId="11" fillId="36" borderId="152" xfId="68" applyFont="1" applyFill="1" applyBorder="1">
      <alignment vertical="center"/>
      <protection/>
    </xf>
    <xf numFmtId="0" fontId="11" fillId="36" borderId="153" xfId="68" applyFont="1" applyFill="1" applyBorder="1">
      <alignment vertical="center"/>
      <protection/>
    </xf>
    <xf numFmtId="0" fontId="11" fillId="36" borderId="280" xfId="68" applyFont="1" applyFill="1" applyBorder="1">
      <alignment vertical="center"/>
      <protection/>
    </xf>
    <xf numFmtId="0" fontId="11" fillId="36" borderId="52" xfId="68" applyFont="1" applyFill="1" applyBorder="1">
      <alignment vertical="center"/>
      <protection/>
    </xf>
    <xf numFmtId="0" fontId="11" fillId="36" borderId="173" xfId="68" applyFont="1" applyFill="1" applyBorder="1">
      <alignment vertical="center"/>
      <protection/>
    </xf>
    <xf numFmtId="0" fontId="11" fillId="36" borderId="174" xfId="68" applyFont="1" applyFill="1" applyBorder="1">
      <alignment vertical="center"/>
      <protection/>
    </xf>
    <xf numFmtId="0" fontId="11" fillId="36" borderId="175" xfId="68" applyFont="1" applyFill="1" applyBorder="1">
      <alignment vertical="center"/>
      <protection/>
    </xf>
    <xf numFmtId="0" fontId="11" fillId="0" borderId="68" xfId="68" applyFont="1" applyBorder="1">
      <alignment vertical="center"/>
      <protection/>
    </xf>
    <xf numFmtId="0" fontId="11" fillId="0" borderId="65" xfId="68" applyFont="1" applyBorder="1">
      <alignment vertical="center"/>
      <protection/>
    </xf>
    <xf numFmtId="0" fontId="11" fillId="0" borderId="69" xfId="68" applyFont="1" applyBorder="1">
      <alignment vertical="center"/>
      <protection/>
    </xf>
    <xf numFmtId="0" fontId="11" fillId="0" borderId="216" xfId="68" applyFont="1" applyBorder="1">
      <alignment vertical="center"/>
      <protection/>
    </xf>
    <xf numFmtId="0" fontId="11" fillId="0" borderId="219" xfId="68" applyFont="1" applyBorder="1">
      <alignment vertical="center"/>
      <protection/>
    </xf>
    <xf numFmtId="0" fontId="11" fillId="0" borderId="220" xfId="68" applyFont="1" applyBorder="1">
      <alignment vertical="center"/>
      <protection/>
    </xf>
    <xf numFmtId="0" fontId="11" fillId="0" borderId="240" xfId="68" applyFont="1" applyBorder="1">
      <alignment vertical="center"/>
      <protection/>
    </xf>
    <xf numFmtId="0" fontId="11" fillId="34" borderId="280" xfId="68" applyFont="1" applyFill="1" applyBorder="1">
      <alignment vertical="center"/>
      <protection/>
    </xf>
    <xf numFmtId="38" fontId="11" fillId="0" borderId="66" xfId="48" applyFont="1" applyBorder="1" applyAlignment="1">
      <alignment vertical="center"/>
    </xf>
    <xf numFmtId="0" fontId="11" fillId="0" borderId="20" xfId="68" applyFont="1" applyBorder="1">
      <alignment vertical="center"/>
      <protection/>
    </xf>
    <xf numFmtId="0" fontId="11" fillId="0" borderId="21" xfId="68" applyFont="1" applyBorder="1">
      <alignment vertical="center"/>
      <protection/>
    </xf>
    <xf numFmtId="0" fontId="11" fillId="0" borderId="19" xfId="68" applyFont="1" applyBorder="1">
      <alignment vertical="center"/>
      <protection/>
    </xf>
    <xf numFmtId="0" fontId="11" fillId="0" borderId="35" xfId="68" applyFont="1" applyBorder="1">
      <alignment vertical="center"/>
      <protection/>
    </xf>
    <xf numFmtId="0" fontId="11" fillId="0" borderId="158" xfId="68" applyFont="1" applyBorder="1">
      <alignment vertical="center"/>
      <protection/>
    </xf>
    <xf numFmtId="0" fontId="11" fillId="0" borderId="159" xfId="68" applyFont="1" applyBorder="1">
      <alignment vertical="center"/>
      <protection/>
    </xf>
    <xf numFmtId="0" fontId="11" fillId="0" borderId="160" xfId="68" applyFont="1" applyBorder="1">
      <alignment vertical="center"/>
      <protection/>
    </xf>
    <xf numFmtId="0" fontId="11" fillId="34" borderId="57" xfId="68" applyFont="1" applyFill="1" applyBorder="1">
      <alignment vertical="center"/>
      <protection/>
    </xf>
    <xf numFmtId="0" fontId="11" fillId="34" borderId="58" xfId="68" applyFont="1" applyFill="1" applyBorder="1">
      <alignment vertical="center"/>
      <protection/>
    </xf>
    <xf numFmtId="0" fontId="11" fillId="34" borderId="133" xfId="68" applyFont="1" applyFill="1" applyBorder="1">
      <alignment vertical="center"/>
      <protection/>
    </xf>
    <xf numFmtId="0" fontId="11" fillId="34" borderId="59" xfId="68" applyFont="1" applyFill="1" applyBorder="1">
      <alignment vertical="center"/>
      <protection/>
    </xf>
    <xf numFmtId="0" fontId="11" fillId="34" borderId="230" xfId="68" applyFont="1" applyFill="1" applyBorder="1">
      <alignment vertical="center"/>
      <protection/>
    </xf>
    <xf numFmtId="0" fontId="11" fillId="34" borderId="178" xfId="68" applyFont="1" applyFill="1" applyBorder="1">
      <alignment vertical="center"/>
      <protection/>
    </xf>
    <xf numFmtId="0" fontId="11" fillId="34" borderId="179" xfId="68" applyFont="1" applyFill="1" applyBorder="1">
      <alignment vertical="center"/>
      <protection/>
    </xf>
    <xf numFmtId="0" fontId="11" fillId="34" borderId="180" xfId="68" applyFont="1" applyFill="1" applyBorder="1">
      <alignment vertical="center"/>
      <protection/>
    </xf>
    <xf numFmtId="199" fontId="11" fillId="0" borderId="90" xfId="68" applyNumberFormat="1" applyFont="1" applyBorder="1">
      <alignment vertical="center"/>
      <protection/>
    </xf>
    <xf numFmtId="38" fontId="11" fillId="0" borderId="68" xfId="48" applyFont="1" applyBorder="1" applyAlignment="1">
      <alignment vertical="center" wrapText="1"/>
    </xf>
    <xf numFmtId="189" fontId="11" fillId="0" borderId="25" xfId="68" applyNumberFormat="1" applyFont="1" applyBorder="1" applyAlignment="1">
      <alignment vertical="center" wrapText="1"/>
      <protection/>
    </xf>
    <xf numFmtId="38" fontId="11" fillId="0" borderId="25" xfId="48" applyFont="1" applyBorder="1" applyAlignment="1">
      <alignment vertical="center" wrapText="1"/>
    </xf>
    <xf numFmtId="38" fontId="11" fillId="35" borderId="25" xfId="48" applyFont="1" applyFill="1" applyBorder="1" applyAlignment="1">
      <alignment vertical="center" wrapText="1"/>
    </xf>
    <xf numFmtId="38" fontId="11" fillId="35" borderId="25" xfId="48" applyNumberFormat="1" applyFont="1" applyFill="1" applyBorder="1" applyAlignment="1">
      <alignment vertical="center" wrapText="1"/>
    </xf>
    <xf numFmtId="176" fontId="11" fillId="0" borderId="25" xfId="68" applyNumberFormat="1" applyFont="1" applyBorder="1" applyAlignment="1">
      <alignment vertical="center" wrapText="1"/>
      <protection/>
    </xf>
    <xf numFmtId="176" fontId="11" fillId="0" borderId="10" xfId="68" applyNumberFormat="1" applyFont="1" applyBorder="1" applyAlignment="1">
      <alignment vertical="center" wrapText="1"/>
      <protection/>
    </xf>
    <xf numFmtId="176" fontId="11" fillId="0" borderId="26" xfId="68" applyNumberFormat="1" applyFont="1" applyBorder="1" applyAlignment="1">
      <alignment vertical="center" wrapText="1"/>
      <protection/>
    </xf>
    <xf numFmtId="187" fontId="11" fillId="35" borderId="25" xfId="48" applyNumberFormat="1" applyFont="1" applyFill="1" applyBorder="1" applyAlignment="1">
      <alignment vertical="center" wrapText="1"/>
    </xf>
    <xf numFmtId="38" fontId="11" fillId="0" borderId="68" xfId="48" applyFont="1" applyBorder="1" applyAlignment="1">
      <alignment vertical="center"/>
    </xf>
    <xf numFmtId="38" fontId="11" fillId="0" borderId="21" xfId="48" applyFont="1" applyBorder="1" applyAlignment="1">
      <alignment vertical="center" wrapText="1"/>
    </xf>
    <xf numFmtId="38" fontId="11" fillId="0" borderId="19" xfId="48" applyFont="1" applyBorder="1" applyAlignment="1">
      <alignment vertical="center" wrapText="1"/>
    </xf>
    <xf numFmtId="38" fontId="11" fillId="0" borderId="20" xfId="48" applyFont="1" applyBorder="1" applyAlignment="1">
      <alignment vertical="center" wrapText="1"/>
    </xf>
    <xf numFmtId="38" fontId="11" fillId="0" borderId="35" xfId="48" applyFont="1" applyBorder="1" applyAlignment="1">
      <alignment vertical="center" wrapText="1"/>
    </xf>
    <xf numFmtId="189" fontId="11" fillId="0" borderId="68" xfId="68" applyNumberFormat="1" applyFont="1" applyBorder="1" applyAlignment="1">
      <alignment vertical="center" wrapText="1"/>
      <protection/>
    </xf>
    <xf numFmtId="189" fontId="11" fillId="0" borderId="65" xfId="68" applyNumberFormat="1" applyFont="1" applyBorder="1" applyAlignment="1">
      <alignment vertical="center" wrapText="1"/>
      <protection/>
    </xf>
    <xf numFmtId="189" fontId="11" fillId="0" borderId="69" xfId="68" applyNumberFormat="1" applyFont="1" applyBorder="1" applyAlignment="1">
      <alignment vertical="center" wrapText="1"/>
      <protection/>
    </xf>
    <xf numFmtId="38" fontId="28" fillId="0" borderId="25" xfId="48" applyFont="1" applyFill="1" applyBorder="1" applyAlignment="1">
      <alignment horizontal="right" vertical="center"/>
    </xf>
    <xf numFmtId="38" fontId="28" fillId="0" borderId="10" xfId="48" applyFont="1" applyFill="1" applyBorder="1" applyAlignment="1">
      <alignment vertical="center"/>
    </xf>
    <xf numFmtId="38" fontId="28" fillId="0" borderId="24" xfId="48" applyFont="1" applyFill="1" applyBorder="1" applyAlignment="1">
      <alignment vertical="center"/>
    </xf>
    <xf numFmtId="38" fontId="28" fillId="0" borderId="26" xfId="48" applyFont="1" applyFill="1" applyBorder="1" applyAlignment="1">
      <alignment vertical="center"/>
    </xf>
    <xf numFmtId="38" fontId="11" fillId="0" borderId="65" xfId="48" applyFont="1" applyBorder="1" applyAlignment="1">
      <alignment vertical="center" wrapText="1"/>
    </xf>
    <xf numFmtId="38" fontId="11" fillId="0" borderId="66" xfId="48" applyFont="1" applyBorder="1" applyAlignment="1">
      <alignment vertical="center" wrapText="1"/>
    </xf>
    <xf numFmtId="38" fontId="11" fillId="0" borderId="69" xfId="48" applyFont="1" applyBorder="1" applyAlignment="1">
      <alignment vertical="center" wrapText="1"/>
    </xf>
    <xf numFmtId="38" fontId="11" fillId="35" borderId="10" xfId="48" applyFont="1" applyFill="1" applyBorder="1" applyAlignment="1">
      <alignment vertical="center" wrapText="1"/>
    </xf>
    <xf numFmtId="38" fontId="11" fillId="35" borderId="26" xfId="48" applyFont="1" applyFill="1" applyBorder="1" applyAlignment="1">
      <alignment vertical="center" wrapText="1"/>
    </xf>
    <xf numFmtId="38" fontId="11" fillId="0" borderId="10" xfId="48" applyFont="1" applyBorder="1" applyAlignment="1">
      <alignment vertical="center" wrapText="1"/>
    </xf>
    <xf numFmtId="38" fontId="11" fillId="0" borderId="24" xfId="48" applyFont="1" applyBorder="1" applyAlignment="1">
      <alignment vertical="center" wrapText="1"/>
    </xf>
    <xf numFmtId="38" fontId="11" fillId="0" borderId="26" xfId="48" applyFont="1" applyBorder="1" applyAlignment="1">
      <alignment vertical="center" wrapText="1"/>
    </xf>
    <xf numFmtId="184" fontId="11" fillId="0" borderId="10" xfId="68" applyNumberFormat="1" applyFont="1" applyBorder="1" applyAlignment="1">
      <alignment vertical="center" wrapText="1"/>
      <protection/>
    </xf>
    <xf numFmtId="184" fontId="11" fillId="0" borderId="26" xfId="68" applyNumberFormat="1" applyFont="1" applyBorder="1" applyAlignment="1">
      <alignment vertical="center" wrapText="1"/>
      <protection/>
    </xf>
    <xf numFmtId="189" fontId="11" fillId="35" borderId="10" xfId="68" applyNumberFormat="1" applyFont="1" applyFill="1" applyBorder="1" applyAlignment="1">
      <alignment vertical="center" wrapText="1"/>
      <protection/>
    </xf>
    <xf numFmtId="189" fontId="11" fillId="35" borderId="26" xfId="68" applyNumberFormat="1" applyFont="1" applyFill="1" applyBorder="1" applyAlignment="1">
      <alignment vertical="center" wrapText="1"/>
      <protection/>
    </xf>
    <xf numFmtId="200" fontId="11" fillId="35" borderId="10" xfId="68" applyNumberFormat="1" applyFont="1" applyFill="1" applyBorder="1" applyAlignment="1">
      <alignment vertical="center" wrapText="1"/>
      <protection/>
    </xf>
    <xf numFmtId="200" fontId="11" fillId="35" borderId="24" xfId="68" applyNumberFormat="1" applyFont="1" applyFill="1" applyBorder="1" applyAlignment="1">
      <alignment vertical="center" wrapText="1"/>
      <protection/>
    </xf>
    <xf numFmtId="200" fontId="11" fillId="35" borderId="26" xfId="68" applyNumberFormat="1" applyFont="1" applyFill="1" applyBorder="1" applyAlignment="1">
      <alignment vertical="center" wrapText="1"/>
      <protection/>
    </xf>
    <xf numFmtId="38" fontId="11" fillId="0" borderId="65" xfId="48" applyFont="1" applyBorder="1" applyAlignment="1">
      <alignment vertical="center"/>
    </xf>
    <xf numFmtId="38" fontId="11" fillId="0" borderId="69" xfId="48" applyFont="1" applyBorder="1" applyAlignment="1">
      <alignment vertical="center"/>
    </xf>
    <xf numFmtId="176" fontId="11" fillId="35" borderId="25" xfId="48" applyNumberFormat="1" applyFont="1" applyFill="1" applyBorder="1" applyAlignment="1">
      <alignment vertical="center" wrapText="1"/>
    </xf>
    <xf numFmtId="176" fontId="11" fillId="35" borderId="10" xfId="68" applyNumberFormat="1" applyFont="1" applyFill="1" applyBorder="1" applyAlignment="1">
      <alignment vertical="center" wrapText="1"/>
      <protection/>
    </xf>
    <xf numFmtId="176" fontId="11" fillId="35" borderId="24" xfId="68" applyNumberFormat="1" applyFont="1" applyFill="1" applyBorder="1" applyAlignment="1">
      <alignment vertical="center" wrapText="1"/>
      <protection/>
    </xf>
    <xf numFmtId="38" fontId="28" fillId="0" borderId="133" xfId="48" applyFont="1" applyFill="1" applyBorder="1" applyAlignment="1">
      <alignment horizontal="right" vertical="center"/>
    </xf>
    <xf numFmtId="38" fontId="28" fillId="0" borderId="59" xfId="48" applyFont="1" applyFill="1" applyBorder="1" applyAlignment="1">
      <alignment horizontal="right" vertical="center"/>
    </xf>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1" fillId="0" borderId="84" xfId="68" applyFont="1" applyBorder="1">
      <alignment vertical="center"/>
      <protection/>
    </xf>
    <xf numFmtId="38" fontId="11" fillId="35" borderId="227" xfId="68" applyNumberFormat="1" applyFont="1" applyFill="1" applyBorder="1" applyAlignment="1">
      <alignment vertical="center" wrapText="1"/>
      <protection/>
    </xf>
    <xf numFmtId="185" fontId="11" fillId="35" borderId="227" xfId="68" applyNumberFormat="1" applyFont="1" applyFill="1" applyBorder="1" applyAlignment="1">
      <alignment vertical="center" wrapText="1"/>
      <protection/>
    </xf>
    <xf numFmtId="3" fontId="11" fillId="35" borderId="227" xfId="68" applyNumberFormat="1" applyFont="1" applyFill="1" applyBorder="1" applyAlignment="1">
      <alignment vertical="center" wrapText="1"/>
      <protection/>
    </xf>
    <xf numFmtId="199" fontId="11" fillId="34" borderId="25" xfId="68" applyNumberFormat="1" applyFont="1" applyFill="1" applyBorder="1">
      <alignment vertical="center"/>
      <protection/>
    </xf>
    <xf numFmtId="199" fontId="11" fillId="36" borderId="25" xfId="68" applyNumberFormat="1" applyFont="1" applyFill="1" applyBorder="1">
      <alignment vertical="center"/>
      <protection/>
    </xf>
    <xf numFmtId="199" fontId="11" fillId="34" borderId="227" xfId="68" applyNumberFormat="1" applyFont="1" applyFill="1" applyBorder="1">
      <alignment vertical="center"/>
      <protection/>
    </xf>
    <xf numFmtId="199" fontId="11" fillId="36" borderId="227" xfId="68" applyNumberFormat="1" applyFont="1" applyFill="1" applyBorder="1">
      <alignment vertical="center"/>
      <protection/>
    </xf>
    <xf numFmtId="199" fontId="11" fillId="36" borderId="230" xfId="68" applyNumberFormat="1" applyFont="1" applyFill="1" applyBorder="1">
      <alignment vertical="center"/>
      <protection/>
    </xf>
    <xf numFmtId="0" fontId="11" fillId="34" borderId="227" xfId="68" applyNumberFormat="1" applyFont="1" applyFill="1" applyBorder="1">
      <alignment vertical="center"/>
      <protection/>
    </xf>
    <xf numFmtId="0" fontId="11" fillId="0" borderId="216" xfId="68" applyNumberFormat="1" applyFont="1" applyBorder="1">
      <alignment vertical="center"/>
      <protection/>
    </xf>
    <xf numFmtId="0" fontId="11" fillId="0" borderId="191" xfId="68" applyNumberFormat="1" applyFont="1" applyBorder="1">
      <alignment vertical="center"/>
      <protection/>
    </xf>
    <xf numFmtId="0" fontId="11" fillId="36" borderId="227" xfId="68" applyNumberFormat="1" applyFont="1" applyFill="1" applyBorder="1">
      <alignment vertical="center"/>
      <protection/>
    </xf>
    <xf numFmtId="3" fontId="11" fillId="35" borderId="26" xfId="48" applyNumberFormat="1" applyFont="1" applyFill="1" applyBorder="1" applyAlignment="1">
      <alignment vertical="center" wrapText="1"/>
    </xf>
    <xf numFmtId="38" fontId="1" fillId="0" borderId="65" xfId="68" applyNumberFormat="1" applyFont="1" applyBorder="1">
      <alignment vertical="center"/>
      <protection/>
    </xf>
    <xf numFmtId="38" fontId="1" fillId="0" borderId="66" xfId="68" applyNumberFormat="1" applyFont="1" applyBorder="1">
      <alignment vertical="center"/>
      <protection/>
    </xf>
    <xf numFmtId="38" fontId="1" fillId="0" borderId="69" xfId="68" applyNumberFormat="1" applyFont="1" applyBorder="1">
      <alignment vertical="center"/>
      <protection/>
    </xf>
    <xf numFmtId="38" fontId="11" fillId="35" borderId="25" xfId="68" applyNumberFormat="1" applyFont="1" applyFill="1" applyBorder="1" applyAlignment="1">
      <alignment vertical="center" wrapText="1"/>
      <protection/>
    </xf>
    <xf numFmtId="38" fontId="11" fillId="35" borderId="24" xfId="48" applyFont="1" applyFill="1" applyBorder="1" applyAlignment="1">
      <alignment vertical="center" wrapText="1"/>
    </xf>
    <xf numFmtId="0" fontId="11" fillId="0" borderId="26" xfId="68" applyFont="1" applyBorder="1" applyAlignment="1">
      <alignment vertical="center" wrapText="1"/>
      <protection/>
    </xf>
    <xf numFmtId="189" fontId="11" fillId="0" borderId="24" xfId="68" applyNumberFormat="1" applyFont="1" applyBorder="1" applyAlignment="1">
      <alignment vertical="center" wrapText="1"/>
      <protection/>
    </xf>
    <xf numFmtId="189" fontId="11" fillId="0" borderId="26" xfId="68" applyNumberFormat="1" applyFont="1" applyBorder="1" applyAlignment="1">
      <alignment vertical="center" wrapText="1"/>
      <protection/>
    </xf>
    <xf numFmtId="189" fontId="11" fillId="35" borderId="25" xfId="68" applyNumberFormat="1" applyFont="1" applyFill="1" applyBorder="1" applyAlignment="1">
      <alignment vertical="center" wrapText="1"/>
      <protection/>
    </xf>
    <xf numFmtId="189" fontId="11" fillId="35" borderId="24" xfId="68" applyNumberFormat="1" applyFont="1" applyFill="1" applyBorder="1" applyAlignment="1">
      <alignment vertical="center" wrapText="1"/>
      <protection/>
    </xf>
    <xf numFmtId="3" fontId="11" fillId="0" borderId="25" xfId="68" applyNumberFormat="1" applyFont="1" applyBorder="1" applyAlignment="1">
      <alignment vertical="center" wrapText="1"/>
      <protection/>
    </xf>
    <xf numFmtId="3" fontId="11" fillId="0" borderId="24" xfId="68" applyNumberFormat="1" applyFont="1" applyBorder="1" applyAlignment="1">
      <alignment vertical="center" wrapText="1"/>
      <protection/>
    </xf>
    <xf numFmtId="3" fontId="11" fillId="0" borderId="26" xfId="68" applyNumberFormat="1" applyFont="1" applyBorder="1" applyAlignment="1">
      <alignment vertical="center" wrapText="1"/>
      <protection/>
    </xf>
    <xf numFmtId="176" fontId="11" fillId="0" borderId="21" xfId="68" applyNumberFormat="1" applyFont="1" applyBorder="1" applyAlignment="1">
      <alignment vertical="center" wrapText="1"/>
      <protection/>
    </xf>
    <xf numFmtId="176" fontId="11" fillId="0" borderId="35" xfId="68" applyNumberFormat="1" applyFont="1" applyBorder="1" applyAlignment="1">
      <alignment vertical="center" wrapText="1"/>
      <protection/>
    </xf>
    <xf numFmtId="184" fontId="11" fillId="0" borderId="68" xfId="68" applyNumberFormat="1" applyFont="1" applyBorder="1" applyAlignment="1">
      <alignment vertical="center" wrapText="1"/>
      <protection/>
    </xf>
    <xf numFmtId="184" fontId="11" fillId="0" borderId="66" xfId="68" applyNumberFormat="1" applyFont="1" applyBorder="1" applyAlignment="1">
      <alignment vertical="center" wrapText="1"/>
      <protection/>
    </xf>
    <xf numFmtId="184" fontId="11" fillId="0" borderId="69" xfId="68" applyNumberFormat="1" applyFont="1" applyBorder="1" applyAlignment="1">
      <alignment vertical="center" wrapText="1"/>
      <protection/>
    </xf>
    <xf numFmtId="0" fontId="1" fillId="0" borderId="0" xfId="68" applyFont="1" applyBorder="1">
      <alignment vertical="center"/>
      <protection/>
    </xf>
    <xf numFmtId="185" fontId="1" fillId="0" borderId="11" xfId="50" applyNumberFormat="1" applyFont="1" applyBorder="1" applyAlignment="1">
      <alignment vertical="center"/>
    </xf>
    <xf numFmtId="185" fontId="1" fillId="0" borderId="48" xfId="50" applyNumberFormat="1" applyFont="1" applyBorder="1" applyAlignment="1">
      <alignment vertical="center"/>
    </xf>
    <xf numFmtId="185" fontId="1" fillId="0" borderId="53" xfId="50" applyNumberFormat="1" applyFont="1" applyBorder="1" applyAlignment="1">
      <alignment vertical="center"/>
    </xf>
    <xf numFmtId="185" fontId="1" fillId="0" borderId="12" xfId="50" applyNumberFormat="1" applyFont="1" applyBorder="1" applyAlignment="1">
      <alignment vertical="center"/>
    </xf>
    <xf numFmtId="185" fontId="1" fillId="0" borderId="131" xfId="50" applyNumberFormat="1" applyFont="1" applyBorder="1" applyAlignment="1">
      <alignment vertical="center"/>
    </xf>
    <xf numFmtId="185" fontId="1" fillId="0" borderId="52" xfId="50" applyNumberFormat="1" applyFont="1" applyBorder="1" applyAlignment="1">
      <alignment vertical="center"/>
    </xf>
    <xf numFmtId="0" fontId="11" fillId="0" borderId="281" xfId="68" applyFont="1" applyBorder="1" applyAlignment="1">
      <alignment vertical="center" wrapText="1"/>
      <protection/>
    </xf>
    <xf numFmtId="0" fontId="11" fillId="0" borderId="282" xfId="68" applyFont="1" applyBorder="1" applyAlignment="1">
      <alignment vertical="center" wrapText="1"/>
      <protection/>
    </xf>
    <xf numFmtId="185" fontId="11" fillId="35" borderId="25" xfId="68" applyNumberFormat="1" applyFont="1" applyFill="1" applyBorder="1" applyAlignment="1">
      <alignment vertical="center" wrapText="1"/>
      <protection/>
    </xf>
    <xf numFmtId="0" fontId="11" fillId="35" borderId="25" xfId="68" applyFont="1" applyFill="1" applyBorder="1" applyAlignment="1">
      <alignment vertical="center" wrapText="1"/>
      <protection/>
    </xf>
    <xf numFmtId="0" fontId="11" fillId="0" borderId="283" xfId="68" applyFont="1" applyBorder="1" applyAlignment="1">
      <alignment vertical="center" wrapText="1"/>
      <protection/>
    </xf>
    <xf numFmtId="0" fontId="11" fillId="35" borderId="51" xfId="68" applyFont="1" applyFill="1" applyBorder="1" applyAlignment="1">
      <alignment vertical="center" wrapText="1"/>
      <protection/>
    </xf>
    <xf numFmtId="0" fontId="28" fillId="0" borderId="27" xfId="0" applyFont="1" applyFill="1" applyBorder="1" applyAlignment="1">
      <alignment vertical="center"/>
    </xf>
    <xf numFmtId="0" fontId="28" fillId="0" borderId="154" xfId="0" applyFont="1" applyFill="1" applyBorder="1" applyAlignment="1">
      <alignment vertical="center"/>
    </xf>
    <xf numFmtId="0" fontId="11" fillId="0" borderId="0" xfId="68" applyFont="1" applyAlignment="1">
      <alignment vertical="center" wrapText="1"/>
      <protection/>
    </xf>
    <xf numFmtId="0" fontId="11" fillId="0" borderId="152" xfId="68" applyFont="1" applyBorder="1" applyAlignment="1">
      <alignment vertical="center"/>
      <protection/>
    </xf>
    <xf numFmtId="0" fontId="11" fillId="34" borderId="152" xfId="68" applyFont="1" applyFill="1" applyBorder="1" applyAlignment="1">
      <alignment vertical="center"/>
      <protection/>
    </xf>
    <xf numFmtId="0" fontId="11" fillId="36" borderId="152" xfId="68" applyFont="1" applyFill="1" applyBorder="1" applyAlignment="1">
      <alignment vertical="center"/>
      <protection/>
    </xf>
    <xf numFmtId="0" fontId="11" fillId="36" borderId="173" xfId="68" applyFont="1" applyFill="1" applyBorder="1" applyAlignment="1">
      <alignment vertical="center"/>
      <protection/>
    </xf>
    <xf numFmtId="0" fontId="11" fillId="0" borderId="219" xfId="68" applyFont="1" applyBorder="1" applyAlignment="1">
      <alignment vertical="center"/>
      <protection/>
    </xf>
    <xf numFmtId="0" fontId="11" fillId="0" borderId="158" xfId="68" applyFont="1" applyBorder="1" applyAlignment="1">
      <alignment vertical="center"/>
      <protection/>
    </xf>
    <xf numFmtId="0" fontId="11" fillId="34" borderId="173" xfId="68" applyFont="1" applyFill="1" applyBorder="1" applyAlignment="1">
      <alignment vertical="center"/>
      <protection/>
    </xf>
    <xf numFmtId="38" fontId="1" fillId="0" borderId="0" xfId="50" applyFont="1" applyAlignment="1">
      <alignment horizontal="right" vertical="center"/>
    </xf>
    <xf numFmtId="185" fontId="1" fillId="0" borderId="284" xfId="50" applyNumberFormat="1" applyFont="1" applyBorder="1" applyAlignment="1">
      <alignment vertical="center"/>
    </xf>
    <xf numFmtId="185" fontId="1" fillId="0" borderId="285" xfId="50" applyNumberFormat="1" applyFont="1" applyBorder="1" applyAlignment="1">
      <alignment vertical="center"/>
    </xf>
    <xf numFmtId="185" fontId="1" fillId="0" borderId="286" xfId="50" applyNumberFormat="1" applyFont="1" applyBorder="1" applyAlignment="1">
      <alignment vertical="center"/>
    </xf>
    <xf numFmtId="185" fontId="1" fillId="0" borderId="287" xfId="50" applyNumberFormat="1" applyFont="1" applyBorder="1" applyAlignment="1">
      <alignment vertical="center"/>
    </xf>
    <xf numFmtId="185" fontId="1" fillId="0" borderId="269" xfId="50" applyNumberFormat="1" applyFont="1" applyBorder="1" applyAlignment="1">
      <alignment vertical="center"/>
    </xf>
    <xf numFmtId="185" fontId="1" fillId="0" borderId="270" xfId="50" applyNumberFormat="1" applyFont="1" applyBorder="1" applyAlignment="1">
      <alignment vertical="center"/>
    </xf>
    <xf numFmtId="185" fontId="1" fillId="0" borderId="271" xfId="50" applyNumberFormat="1" applyFont="1" applyBorder="1" applyAlignment="1">
      <alignment vertical="center"/>
    </xf>
    <xf numFmtId="185" fontId="1" fillId="0" borderId="272" xfId="50" applyNumberFormat="1" applyFont="1" applyBorder="1" applyAlignment="1">
      <alignment vertical="center"/>
    </xf>
    <xf numFmtId="38" fontId="49" fillId="0" borderId="0" xfId="50" applyFont="1" applyAlignment="1">
      <alignment vertical="center"/>
    </xf>
    <xf numFmtId="38" fontId="40" fillId="0" borderId="10" xfId="50" applyFont="1" applyBorder="1" applyAlignment="1">
      <alignment vertical="center"/>
    </xf>
    <xf numFmtId="38" fontId="1" fillId="0" borderId="10" xfId="50" applyFont="1" applyBorder="1" applyAlignment="1">
      <alignment horizontal="right" vertical="center"/>
    </xf>
    <xf numFmtId="38" fontId="40" fillId="0" borderId="11" xfId="50" applyFont="1" applyBorder="1" applyAlignment="1">
      <alignment vertical="center" wrapText="1"/>
    </xf>
    <xf numFmtId="38" fontId="1" fillId="0" borderId="11" xfId="50" applyFont="1" applyBorder="1" applyAlignment="1">
      <alignment horizontal="center" vertical="center"/>
    </xf>
    <xf numFmtId="38" fontId="1" fillId="0" borderId="11" xfId="50" applyFont="1" applyBorder="1" applyAlignment="1">
      <alignment horizontal="right" vertical="center"/>
    </xf>
    <xf numFmtId="38" fontId="40" fillId="0" borderId="16" xfId="50" applyFont="1" applyBorder="1" applyAlignment="1">
      <alignment vertical="center"/>
    </xf>
    <xf numFmtId="38" fontId="1" fillId="0" borderId="16" xfId="50" applyFont="1" applyBorder="1" applyAlignment="1">
      <alignment horizontal="center" vertical="center"/>
    </xf>
    <xf numFmtId="38" fontId="1" fillId="0" borderId="16" xfId="50" applyFont="1" applyBorder="1" applyAlignment="1">
      <alignment horizontal="right" vertical="center"/>
    </xf>
    <xf numFmtId="38" fontId="1" fillId="0" borderId="16" xfId="50" applyFont="1" applyBorder="1" applyAlignment="1">
      <alignment vertical="center"/>
    </xf>
    <xf numFmtId="38" fontId="40" fillId="0" borderId="19" xfId="50" applyFont="1" applyBorder="1" applyAlignment="1">
      <alignment vertical="center"/>
    </xf>
    <xf numFmtId="38" fontId="1" fillId="0" borderId="19" xfId="50" applyFont="1" applyBorder="1" applyAlignment="1">
      <alignment horizontal="center" vertical="center"/>
    </xf>
    <xf numFmtId="38" fontId="1" fillId="0" borderId="19" xfId="50" applyFont="1" applyBorder="1" applyAlignment="1">
      <alignment horizontal="right" vertical="center"/>
    </xf>
    <xf numFmtId="38" fontId="1" fillId="0" borderId="19" xfId="50" applyFont="1" applyBorder="1" applyAlignment="1">
      <alignment vertical="center"/>
    </xf>
    <xf numFmtId="38" fontId="1" fillId="0" borderId="288" xfId="50" applyFont="1" applyBorder="1" applyAlignment="1">
      <alignment horizontal="center" vertical="center"/>
    </xf>
    <xf numFmtId="38" fontId="1" fillId="0" borderId="266" xfId="50" applyFont="1" applyBorder="1" applyAlignment="1">
      <alignment horizontal="center" vertical="center"/>
    </xf>
    <xf numFmtId="38" fontId="1" fillId="0" borderId="266" xfId="50" applyFont="1" applyBorder="1" applyAlignment="1">
      <alignment horizontal="center" vertical="center"/>
    </xf>
    <xf numFmtId="38" fontId="1" fillId="0" borderId="289" xfId="50" applyFont="1" applyBorder="1" applyAlignment="1">
      <alignment horizontal="center" vertical="center"/>
    </xf>
    <xf numFmtId="38" fontId="1" fillId="0" borderId="290" xfId="50" applyFont="1" applyBorder="1" applyAlignment="1">
      <alignment horizontal="center" vertical="center"/>
    </xf>
    <xf numFmtId="38" fontId="1" fillId="0" borderId="285" xfId="50" applyFont="1" applyBorder="1" applyAlignment="1">
      <alignment horizontal="center" vertical="center"/>
    </xf>
    <xf numFmtId="38" fontId="1" fillId="0" borderId="248" xfId="50" applyFont="1" applyBorder="1" applyAlignment="1">
      <alignment horizontal="center" vertical="center"/>
    </xf>
    <xf numFmtId="38" fontId="1" fillId="0" borderId="285" xfId="50" applyFont="1" applyBorder="1" applyAlignment="1">
      <alignment horizontal="center" vertical="center"/>
    </xf>
    <xf numFmtId="38" fontId="1" fillId="0" borderId="270" xfId="50" applyFont="1" applyBorder="1" applyAlignment="1">
      <alignment horizontal="center" vertical="center"/>
    </xf>
    <xf numFmtId="38" fontId="1" fillId="0" borderId="250" xfId="50" applyFont="1" applyBorder="1" applyAlignment="1">
      <alignment horizontal="center" vertical="center"/>
    </xf>
    <xf numFmtId="38" fontId="1" fillId="0" borderId="270" xfId="50" applyFont="1" applyBorder="1" applyAlignment="1">
      <alignment horizontal="center" vertical="center"/>
    </xf>
    <xf numFmtId="38" fontId="28" fillId="0" borderId="57" xfId="48" applyFont="1" applyFill="1" applyBorder="1" applyAlignment="1">
      <alignment vertical="center"/>
    </xf>
    <xf numFmtId="38" fontId="28" fillId="0" borderId="58" xfId="48" applyFont="1" applyFill="1" applyBorder="1" applyAlignment="1">
      <alignment vertical="center"/>
    </xf>
    <xf numFmtId="38" fontId="28" fillId="0" borderId="59" xfId="48" applyFont="1" applyFill="1" applyBorder="1" applyAlignment="1">
      <alignment vertical="center"/>
    </xf>
    <xf numFmtId="189" fontId="28" fillId="0" borderId="25" xfId="0" applyNumberFormat="1" applyFont="1" applyFill="1" applyBorder="1" applyAlignment="1">
      <alignment vertical="center"/>
    </xf>
    <xf numFmtId="189" fontId="28" fillId="0" borderId="10" xfId="0" applyNumberFormat="1" applyFont="1" applyFill="1" applyBorder="1" applyAlignment="1">
      <alignment vertical="center"/>
    </xf>
    <xf numFmtId="189" fontId="28" fillId="0" borderId="26" xfId="0" applyNumberFormat="1" applyFont="1" applyFill="1" applyBorder="1" applyAlignment="1">
      <alignment vertical="center"/>
    </xf>
    <xf numFmtId="189" fontId="28" fillId="0" borderId="24" xfId="0" applyNumberFormat="1" applyFont="1" applyFill="1" applyBorder="1" applyAlignment="1">
      <alignment vertical="center"/>
    </xf>
    <xf numFmtId="189" fontId="28" fillId="0" borderId="26" xfId="0" applyNumberFormat="1" applyFont="1" applyFill="1" applyBorder="1" applyAlignment="1">
      <alignment vertical="center"/>
    </xf>
    <xf numFmtId="38" fontId="50" fillId="0" borderId="10" xfId="48" applyFont="1" applyBorder="1" applyAlignment="1">
      <alignment horizontal="center" vertical="center"/>
    </xf>
    <xf numFmtId="38" fontId="1" fillId="37" borderId="10" xfId="50" applyNumberFormat="1" applyFont="1" applyFill="1" applyBorder="1" applyAlignment="1">
      <alignment vertical="center"/>
    </xf>
    <xf numFmtId="38" fontId="1" fillId="37" borderId="24" xfId="50" applyNumberFormat="1" applyFont="1" applyFill="1" applyBorder="1" applyAlignment="1">
      <alignment vertical="center"/>
    </xf>
    <xf numFmtId="38" fontId="1" fillId="37" borderId="22" xfId="50" applyNumberFormat="1" applyFont="1" applyFill="1" applyBorder="1" applyAlignment="1">
      <alignment vertical="center"/>
    </xf>
    <xf numFmtId="38" fontId="1" fillId="37" borderId="147" xfId="50" applyNumberFormat="1" applyFont="1" applyFill="1" applyBorder="1" applyAlignment="1">
      <alignment vertical="center"/>
    </xf>
    <xf numFmtId="38" fontId="1" fillId="37" borderId="23" xfId="50" applyNumberFormat="1" applyFont="1" applyFill="1" applyBorder="1" applyAlignment="1">
      <alignment vertical="center"/>
    </xf>
    <xf numFmtId="38" fontId="1" fillId="37" borderId="26" xfId="50" applyNumberFormat="1" applyFont="1" applyFill="1" applyBorder="1" applyAlignment="1">
      <alignment vertical="center"/>
    </xf>
    <xf numFmtId="0" fontId="1" fillId="0" borderId="68" xfId="68" applyFont="1" applyFill="1" applyBorder="1">
      <alignment vertical="center"/>
      <protection/>
    </xf>
    <xf numFmtId="0" fontId="1" fillId="0" borderId="65" xfId="68" applyFont="1" applyFill="1" applyBorder="1">
      <alignment vertical="center"/>
      <protection/>
    </xf>
    <xf numFmtId="0" fontId="1" fillId="0" borderId="69" xfId="68" applyFont="1" applyFill="1" applyBorder="1">
      <alignment vertical="center"/>
      <protection/>
    </xf>
    <xf numFmtId="38" fontId="2" fillId="0" borderId="68" xfId="48" applyFont="1" applyFill="1" applyBorder="1" applyAlignment="1">
      <alignment vertical="center"/>
    </xf>
    <xf numFmtId="38" fontId="2" fillId="0" borderId="65" xfId="48" applyFont="1" applyFill="1" applyBorder="1" applyAlignment="1">
      <alignment vertical="center"/>
    </xf>
    <xf numFmtId="38" fontId="2" fillId="0" borderId="69" xfId="48" applyFont="1" applyFill="1" applyBorder="1" applyAlignment="1">
      <alignment vertical="center"/>
    </xf>
    <xf numFmtId="0" fontId="2" fillId="0" borderId="21" xfId="68" applyFont="1" applyFill="1" applyBorder="1">
      <alignment vertical="center"/>
      <protection/>
    </xf>
    <xf numFmtId="0" fontId="2" fillId="0" borderId="19" xfId="68" applyFont="1" applyFill="1" applyBorder="1">
      <alignment vertical="center"/>
      <protection/>
    </xf>
    <xf numFmtId="0" fontId="2" fillId="0" borderId="35" xfId="68" applyFont="1" applyFill="1" applyBorder="1">
      <alignment vertical="center"/>
      <protection/>
    </xf>
    <xf numFmtId="0" fontId="2" fillId="18" borderId="25" xfId="68" applyFont="1" applyFill="1" applyBorder="1">
      <alignment vertical="center"/>
      <protection/>
    </xf>
    <xf numFmtId="0" fontId="2" fillId="18" borderId="10" xfId="68" applyFont="1" applyFill="1" applyBorder="1">
      <alignment vertical="center"/>
      <protection/>
    </xf>
    <xf numFmtId="0" fontId="2" fillId="18" borderId="26" xfId="68" applyFont="1" applyFill="1" applyBorder="1">
      <alignment vertical="center"/>
      <protection/>
    </xf>
    <xf numFmtId="0" fontId="1" fillId="18" borderId="25" xfId="68" applyFont="1" applyFill="1" applyBorder="1">
      <alignment vertical="center"/>
      <protection/>
    </xf>
    <xf numFmtId="176" fontId="52" fillId="38" borderId="25" xfId="68" applyNumberFormat="1" applyFont="1" applyFill="1" applyBorder="1" applyAlignment="1">
      <alignment vertical="center" wrapText="1"/>
      <protection/>
    </xf>
    <xf numFmtId="0" fontId="0" fillId="34" borderId="24" xfId="0" applyFill="1" applyBorder="1" applyAlignment="1">
      <alignment horizontal="center" vertical="center" shrinkToFit="1"/>
    </xf>
    <xf numFmtId="0" fontId="0" fillId="0" borderId="22" xfId="0" applyFont="1" applyBorder="1" applyAlignment="1">
      <alignment vertical="center"/>
    </xf>
    <xf numFmtId="0" fontId="0" fillId="0" borderId="23" xfId="0" applyFont="1" applyBorder="1" applyAlignment="1">
      <alignment vertical="center"/>
    </xf>
    <xf numFmtId="0" fontId="1" fillId="0" borderId="0" xfId="68" applyFont="1" applyFill="1" applyAlignment="1">
      <alignment vertical="center" wrapText="1"/>
      <protection/>
    </xf>
    <xf numFmtId="0" fontId="0" fillId="34" borderId="215" xfId="0" applyFont="1" applyFill="1" applyBorder="1" applyAlignment="1">
      <alignment horizontal="center" vertical="center"/>
    </xf>
    <xf numFmtId="0" fontId="0" fillId="0" borderId="145" xfId="0" applyFont="1" applyBorder="1" applyAlignment="1">
      <alignment vertical="center"/>
    </xf>
    <xf numFmtId="0" fontId="0" fillId="0" borderId="291" xfId="0" applyFont="1" applyBorder="1" applyAlignment="1">
      <alignment vertical="center"/>
    </xf>
    <xf numFmtId="0" fontId="0" fillId="34" borderId="24" xfId="0" applyFont="1" applyFill="1" applyBorder="1" applyAlignment="1">
      <alignment horizontal="center" vertical="center" shrinkToFit="1"/>
    </xf>
    <xf numFmtId="0" fontId="1" fillId="0" borderId="0" xfId="68" applyFont="1" applyFill="1" applyBorder="1" applyAlignment="1">
      <alignment vertical="center"/>
      <protection/>
    </xf>
    <xf numFmtId="0" fontId="1" fillId="0" borderId="0" xfId="68" applyFont="1" applyFill="1" applyBorder="1" applyAlignment="1">
      <alignment vertical="center" wrapText="1"/>
      <protection/>
    </xf>
    <xf numFmtId="0" fontId="0" fillId="0" borderId="0" xfId="0" applyFont="1" applyFill="1" applyBorder="1" applyAlignment="1">
      <alignment horizontal="center" vertical="center" shrinkToFit="1"/>
    </xf>
    <xf numFmtId="0" fontId="1" fillId="0" borderId="81" xfId="68" applyFont="1" applyBorder="1" applyAlignment="1">
      <alignment vertical="center" textRotation="255" shrinkToFit="1"/>
      <protection/>
    </xf>
    <xf numFmtId="0" fontId="1" fillId="0" borderId="292" xfId="68" applyFont="1" applyBorder="1" applyAlignment="1">
      <alignment vertical="center" textRotation="255" shrinkToFit="1"/>
      <protection/>
    </xf>
    <xf numFmtId="0" fontId="1" fillId="0" borderId="293" xfId="68" applyFont="1" applyBorder="1" applyAlignment="1">
      <alignment vertical="center" textRotation="255" shrinkToFit="1"/>
      <protection/>
    </xf>
    <xf numFmtId="0" fontId="32" fillId="0" borderId="294" xfId="68" applyFont="1" applyBorder="1" applyAlignment="1">
      <alignment horizontal="center" vertical="center" textRotation="255" wrapText="1"/>
      <protection/>
    </xf>
    <xf numFmtId="0" fontId="32" fillId="0" borderId="86" xfId="68" applyFont="1" applyBorder="1" applyAlignment="1">
      <alignment horizontal="center" vertical="center" textRotation="255" wrapText="1"/>
      <protection/>
    </xf>
    <xf numFmtId="0" fontId="28" fillId="0" borderId="86" xfId="0" applyFont="1" applyBorder="1" applyAlignment="1">
      <alignment horizontal="center" vertical="center" textRotation="255" wrapText="1"/>
    </xf>
    <xf numFmtId="0" fontId="28" fillId="0" borderId="295" xfId="0" applyFont="1" applyBorder="1" applyAlignment="1">
      <alignment horizontal="center" vertical="center" textRotation="255" wrapText="1"/>
    </xf>
    <xf numFmtId="0" fontId="1" fillId="36" borderId="12" xfId="68" applyFont="1" applyFill="1" applyBorder="1" applyAlignment="1">
      <alignment vertical="center" wrapText="1"/>
      <protection/>
    </xf>
    <xf numFmtId="0" fontId="28" fillId="36" borderId="53" xfId="0" applyFont="1" applyFill="1" applyBorder="1" applyAlignment="1">
      <alignment vertical="center"/>
    </xf>
    <xf numFmtId="0" fontId="2" fillId="0" borderId="81" xfId="68" applyFont="1" applyBorder="1" applyAlignment="1">
      <alignment vertical="center" textRotation="255" shrinkToFit="1"/>
      <protection/>
    </xf>
    <xf numFmtId="0" fontId="2" fillId="0" borderId="292" xfId="68" applyFont="1" applyBorder="1" applyAlignment="1">
      <alignment vertical="center" textRotation="255" shrinkToFit="1"/>
      <protection/>
    </xf>
    <xf numFmtId="0" fontId="2" fillId="0" borderId="293" xfId="68" applyFont="1" applyBorder="1" applyAlignment="1">
      <alignment vertical="center" textRotation="255" shrinkToFit="1"/>
      <protection/>
    </xf>
    <xf numFmtId="0" fontId="1" fillId="36" borderId="12" xfId="68" applyFont="1" applyFill="1" applyBorder="1" applyAlignment="1">
      <alignment vertical="center" wrapText="1"/>
      <protection/>
    </xf>
    <xf numFmtId="0" fontId="0" fillId="34" borderId="215"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2" fillId="0" borderId="103"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3" xfId="0" applyFont="1" applyBorder="1" applyAlignment="1">
      <alignment horizontal="left" vertical="center" wrapText="1"/>
    </xf>
    <xf numFmtId="0" fontId="0" fillId="0" borderId="10" xfId="0" applyFont="1" applyFill="1" applyBorder="1" applyAlignment="1">
      <alignment horizontal="left" vertical="center" shrinkToFit="1"/>
    </xf>
    <xf numFmtId="0" fontId="0" fillId="0" borderId="10" xfId="0" applyFont="1" applyBorder="1" applyAlignment="1">
      <alignment horizontal="left" vertical="center"/>
    </xf>
    <xf numFmtId="0" fontId="0" fillId="0" borderId="10" xfId="0" applyFont="1" applyBorder="1" applyAlignment="1">
      <alignment vertical="center" wrapText="1"/>
    </xf>
    <xf numFmtId="0" fontId="0" fillId="0" borderId="103" xfId="0" applyFont="1" applyBorder="1" applyAlignment="1">
      <alignment vertical="center" wrapText="1"/>
    </xf>
    <xf numFmtId="0" fontId="0" fillId="0" borderId="10" xfId="0" applyFont="1" applyBorder="1" applyAlignment="1">
      <alignment vertical="center"/>
    </xf>
    <xf numFmtId="0" fontId="1" fillId="0" borderId="109" xfId="68" applyFont="1" applyBorder="1" applyAlignment="1">
      <alignment horizontal="center" vertical="center"/>
      <protection/>
    </xf>
    <xf numFmtId="0" fontId="1" fillId="0" borderId="115" xfId="68" applyFont="1" applyBorder="1" applyAlignment="1">
      <alignment horizontal="center" vertical="center"/>
      <protection/>
    </xf>
    <xf numFmtId="0" fontId="11" fillId="0" borderId="20" xfId="68" applyFont="1" applyBorder="1" applyAlignment="1">
      <alignment horizontal="right" vertical="center"/>
      <protection/>
    </xf>
    <xf numFmtId="0" fontId="11" fillId="0" borderId="38" xfId="68" applyFont="1" applyBorder="1" applyAlignment="1">
      <alignment horizontal="right" vertical="center"/>
      <protection/>
    </xf>
    <xf numFmtId="0" fontId="0" fillId="0" borderId="296" xfId="0" applyFont="1" applyBorder="1" applyAlignment="1">
      <alignment vertical="center" textRotation="255"/>
    </xf>
    <xf numFmtId="0" fontId="0" fillId="0" borderId="86" xfId="0" applyFont="1" applyBorder="1" applyAlignment="1">
      <alignment vertical="center" textRotation="255"/>
    </xf>
    <xf numFmtId="0" fontId="0" fillId="0" borderId="295" xfId="0" applyFont="1" applyBorder="1" applyAlignment="1">
      <alignment vertical="center" textRotation="255"/>
    </xf>
    <xf numFmtId="0" fontId="0" fillId="0" borderId="297" xfId="0" applyFont="1" applyBorder="1" applyAlignment="1">
      <alignment horizontal="center" vertical="center"/>
    </xf>
    <xf numFmtId="0" fontId="0" fillId="0" borderId="115" xfId="0" applyFont="1" applyBorder="1" applyAlignment="1">
      <alignment horizontal="center" vertical="center"/>
    </xf>
    <xf numFmtId="0" fontId="29" fillId="0" borderId="20" xfId="68" applyFont="1" applyBorder="1" applyAlignment="1">
      <alignment horizontal="right" vertical="center"/>
      <protection/>
    </xf>
    <xf numFmtId="0" fontId="29" fillId="0" borderId="38" xfId="68" applyFont="1" applyBorder="1" applyAlignment="1">
      <alignment horizontal="right" vertical="center"/>
      <protection/>
    </xf>
    <xf numFmtId="0" fontId="40" fillId="0" borderId="20" xfId="68" applyFont="1" applyBorder="1" applyAlignment="1">
      <alignment horizontal="center" vertical="center"/>
      <protection/>
    </xf>
    <xf numFmtId="0" fontId="29" fillId="0" borderId="38" xfId="68" applyFont="1" applyBorder="1" applyAlignment="1">
      <alignment horizontal="center" vertical="center"/>
      <protection/>
    </xf>
    <xf numFmtId="0" fontId="2" fillId="0" borderId="297" xfId="68" applyFont="1" applyBorder="1" applyAlignment="1">
      <alignment horizontal="center" vertical="center"/>
      <protection/>
    </xf>
    <xf numFmtId="0" fontId="11" fillId="0" borderId="17" xfId="68" applyFont="1" applyBorder="1" applyAlignment="1">
      <alignment horizontal="right" vertical="center"/>
      <protection/>
    </xf>
    <xf numFmtId="0" fontId="11" fillId="0" borderId="37" xfId="68" applyFont="1" applyBorder="1" applyAlignment="1">
      <alignment horizontal="right" vertical="center"/>
      <protection/>
    </xf>
    <xf numFmtId="0" fontId="1" fillId="0" borderId="297" xfId="68" applyFont="1" applyBorder="1" applyAlignment="1">
      <alignment horizontal="center" vertical="center"/>
      <protection/>
    </xf>
    <xf numFmtId="0" fontId="29" fillId="0" borderId="20" xfId="68" applyFont="1" applyBorder="1" applyAlignment="1">
      <alignment horizontal="right" vertical="center" wrapText="1"/>
      <protection/>
    </xf>
    <xf numFmtId="0" fontId="29" fillId="0" borderId="38" xfId="68" applyFont="1" applyBorder="1" applyAlignment="1">
      <alignment horizontal="right" vertical="center" wrapText="1"/>
      <protection/>
    </xf>
    <xf numFmtId="0" fontId="28" fillId="33" borderId="11" xfId="0" applyFont="1" applyFill="1" applyBorder="1" applyAlignment="1">
      <alignment horizontal="center" vertical="center"/>
    </xf>
    <xf numFmtId="0" fontId="28" fillId="33" borderId="16" xfId="0" applyFont="1" applyFill="1" applyBorder="1" applyAlignment="1">
      <alignment vertical="center"/>
    </xf>
    <xf numFmtId="0" fontId="28" fillId="33" borderId="19" xfId="0" applyFont="1" applyFill="1" applyBorder="1" applyAlignment="1">
      <alignment vertical="center"/>
    </xf>
    <xf numFmtId="0" fontId="28" fillId="33" borderId="12" xfId="0" applyFont="1" applyFill="1" applyBorder="1" applyAlignment="1">
      <alignment horizontal="center" vertical="center"/>
    </xf>
    <xf numFmtId="0" fontId="28" fillId="33" borderId="48" xfId="0" applyFont="1" applyFill="1" applyBorder="1" applyAlignment="1">
      <alignment horizontal="center" vertical="center"/>
    </xf>
    <xf numFmtId="0" fontId="28" fillId="33" borderId="53" xfId="0" applyFont="1" applyFill="1" applyBorder="1" applyAlignment="1">
      <alignment horizontal="center" vertical="center"/>
    </xf>
    <xf numFmtId="0" fontId="28" fillId="33" borderId="17" xfId="0" applyFont="1" applyFill="1" applyBorder="1" applyAlignment="1">
      <alignment horizontal="center" vertical="center"/>
    </xf>
    <xf numFmtId="0" fontId="28" fillId="33" borderId="0" xfId="0" applyFont="1" applyFill="1" applyBorder="1" applyAlignment="1">
      <alignment horizontal="center" vertical="center"/>
    </xf>
    <xf numFmtId="0" fontId="28" fillId="33" borderId="37" xfId="0" applyFont="1" applyFill="1" applyBorder="1" applyAlignment="1">
      <alignment horizontal="center" vertical="center"/>
    </xf>
    <xf numFmtId="0" fontId="28" fillId="33" borderId="20" xfId="0" applyFont="1" applyFill="1" applyBorder="1" applyAlignment="1">
      <alignment horizontal="center" vertical="center"/>
    </xf>
    <xf numFmtId="0" fontId="28" fillId="33" borderId="56" xfId="0" applyFont="1" applyFill="1" applyBorder="1" applyAlignment="1">
      <alignment horizontal="center" vertical="center"/>
    </xf>
    <xf numFmtId="0" fontId="28" fillId="33" borderId="38" xfId="0" applyFont="1" applyFill="1" applyBorder="1" applyAlignment="1">
      <alignment horizontal="center" vertical="center"/>
    </xf>
    <xf numFmtId="0" fontId="28" fillId="33" borderId="230" xfId="0" applyFont="1" applyFill="1" applyBorder="1" applyAlignment="1">
      <alignment horizontal="center" vertical="center" shrinkToFit="1"/>
    </xf>
    <xf numFmtId="0" fontId="28" fillId="33" borderId="298" xfId="0" applyFont="1" applyFill="1" applyBorder="1" applyAlignment="1">
      <alignment vertical="center" shrinkToFit="1"/>
    </xf>
    <xf numFmtId="0" fontId="28" fillId="33" borderId="299" xfId="0" applyFont="1" applyFill="1" applyBorder="1" applyAlignment="1">
      <alignment vertical="center" shrinkToFit="1"/>
    </xf>
    <xf numFmtId="0" fontId="28" fillId="33" borderId="53" xfId="0" applyFont="1" applyFill="1" applyBorder="1" applyAlignment="1">
      <alignment horizontal="center" vertical="center" shrinkToFit="1"/>
    </xf>
    <xf numFmtId="0" fontId="28" fillId="33" borderId="37" xfId="0" applyFont="1" applyFill="1" applyBorder="1" applyAlignment="1">
      <alignment horizontal="center" vertical="center" shrinkToFit="1"/>
    </xf>
    <xf numFmtId="0" fontId="28" fillId="33" borderId="38" xfId="0" applyFont="1" applyFill="1" applyBorder="1" applyAlignment="1">
      <alignment horizontal="center" vertical="center" shrinkToFit="1"/>
    </xf>
    <xf numFmtId="0" fontId="1" fillId="0" borderId="300" xfId="68" applyFont="1" applyBorder="1" applyAlignment="1">
      <alignment vertical="center" textRotation="255"/>
      <protection/>
    </xf>
    <xf numFmtId="0" fontId="0" fillId="0" borderId="301" xfId="0" applyBorder="1" applyAlignment="1">
      <alignment vertical="center" textRotation="255"/>
    </xf>
    <xf numFmtId="0" fontId="0" fillId="0" borderId="186" xfId="0" applyBorder="1" applyAlignment="1">
      <alignment vertical="center" textRotation="255"/>
    </xf>
    <xf numFmtId="0" fontId="0" fillId="0" borderId="259" xfId="0" applyBorder="1" applyAlignment="1">
      <alignment vertical="center" textRotation="255"/>
    </xf>
    <xf numFmtId="0" fontId="47" fillId="0" borderId="294" xfId="68" applyFont="1" applyBorder="1" applyAlignment="1">
      <alignment horizontal="center" vertical="center" textRotation="255" wrapText="1"/>
      <protection/>
    </xf>
    <xf numFmtId="0" fontId="47" fillId="0" borderId="86" xfId="68" applyFont="1" applyBorder="1" applyAlignment="1">
      <alignment horizontal="center" vertical="center" textRotation="255"/>
      <protection/>
    </xf>
    <xf numFmtId="0" fontId="47" fillId="0" borderId="86" xfId="68" applyFont="1" applyBorder="1" applyAlignment="1">
      <alignment vertical="center" textRotation="255"/>
      <protection/>
    </xf>
    <xf numFmtId="0" fontId="1" fillId="0" borderId="119" xfId="68" applyFont="1" applyBorder="1" applyAlignment="1">
      <alignment horizontal="center" vertical="center"/>
      <protection/>
    </xf>
    <xf numFmtId="0" fontId="0" fillId="0" borderId="24" xfId="64" applyFont="1" applyBorder="1" applyAlignment="1">
      <alignment horizontal="distributed" vertical="center" indent="1" shrinkToFit="1"/>
      <protection/>
    </xf>
    <xf numFmtId="0" fontId="0" fillId="0" borderId="22" xfId="64" applyFont="1" applyBorder="1" applyAlignment="1">
      <alignment horizontal="distributed" vertical="center" indent="1" shrinkToFit="1"/>
      <protection/>
    </xf>
    <xf numFmtId="0" fontId="0" fillId="0" borderId="23" xfId="64" applyFont="1" applyBorder="1" applyAlignment="1">
      <alignment horizontal="distributed" vertical="center" indent="1" shrinkToFit="1"/>
      <protection/>
    </xf>
    <xf numFmtId="0" fontId="0" fillId="0" borderId="24" xfId="64" applyFont="1" applyBorder="1" applyAlignment="1">
      <alignment horizontal="distributed" vertical="center" indent="1"/>
      <protection/>
    </xf>
    <xf numFmtId="0" fontId="0" fillId="0" borderId="22" xfId="64" applyFont="1" applyBorder="1" applyAlignment="1">
      <alignment horizontal="distributed" vertical="center" indent="1"/>
      <protection/>
    </xf>
    <xf numFmtId="0" fontId="0" fillId="0" borderId="23" xfId="64" applyFont="1" applyBorder="1" applyAlignment="1">
      <alignment horizontal="distributed" vertical="center" indent="1"/>
      <protection/>
    </xf>
    <xf numFmtId="0" fontId="0" fillId="0" borderId="24" xfId="64" applyFont="1" applyBorder="1" applyAlignment="1">
      <alignment horizontal="center" vertical="center"/>
      <protection/>
    </xf>
    <xf numFmtId="0" fontId="0" fillId="0" borderId="22" xfId="64" applyFont="1" applyBorder="1" applyAlignment="1">
      <alignment horizontal="center" vertical="center"/>
      <protection/>
    </xf>
    <xf numFmtId="0" fontId="0" fillId="0" borderId="23" xfId="64" applyFont="1" applyBorder="1" applyAlignment="1">
      <alignment horizontal="center" vertical="center"/>
      <protection/>
    </xf>
    <xf numFmtId="0" fontId="0" fillId="33" borderId="12" xfId="64" applyFont="1" applyFill="1" applyBorder="1" applyAlignment="1">
      <alignment vertical="center"/>
      <protection/>
    </xf>
    <xf numFmtId="0" fontId="0" fillId="0" borderId="48" xfId="0" applyFont="1" applyBorder="1" applyAlignment="1">
      <alignment vertical="center"/>
    </xf>
    <xf numFmtId="0" fontId="0" fillId="0" borderId="53" xfId="0" applyFont="1" applyBorder="1" applyAlignment="1">
      <alignment vertical="center"/>
    </xf>
    <xf numFmtId="0" fontId="0" fillId="0" borderId="20" xfId="0" applyFont="1" applyBorder="1" applyAlignment="1">
      <alignment vertical="center"/>
    </xf>
    <xf numFmtId="0" fontId="0" fillId="0" borderId="56" xfId="0" applyFont="1" applyBorder="1" applyAlignment="1">
      <alignment vertical="center"/>
    </xf>
    <xf numFmtId="0" fontId="0" fillId="0" borderId="38" xfId="0" applyFont="1" applyBorder="1" applyAlignment="1">
      <alignment vertical="center"/>
    </xf>
    <xf numFmtId="0" fontId="4" fillId="0" borderId="24" xfId="64" applyFont="1" applyBorder="1" applyAlignment="1">
      <alignment horizontal="right" vertical="center"/>
      <protection/>
    </xf>
    <xf numFmtId="0" fontId="4" fillId="0" borderId="23" xfId="0" applyFont="1" applyBorder="1" applyAlignment="1">
      <alignment horizontal="right" vertical="center"/>
    </xf>
    <xf numFmtId="0" fontId="5" fillId="0" borderId="24" xfId="64" applyFont="1" applyBorder="1" applyAlignment="1">
      <alignment horizontal="center" vertical="center"/>
      <protection/>
    </xf>
    <xf numFmtId="0" fontId="5" fillId="0" borderId="22" xfId="64" applyFont="1" applyBorder="1" applyAlignment="1">
      <alignment horizontal="center" vertical="center"/>
      <protection/>
    </xf>
    <xf numFmtId="0" fontId="5" fillId="0" borderId="23" xfId="64" applyFont="1" applyBorder="1" applyAlignment="1">
      <alignment horizontal="center" vertical="center"/>
      <protection/>
    </xf>
    <xf numFmtId="0" fontId="0" fillId="0" borderId="24" xfId="64" applyFont="1" applyBorder="1" applyAlignment="1">
      <alignment horizontal="distributed" vertical="center" indent="1"/>
      <protection/>
    </xf>
    <xf numFmtId="0" fontId="4" fillId="0" borderId="48" xfId="64" applyFont="1" applyFill="1" applyBorder="1" applyAlignment="1">
      <alignment horizontal="right" vertical="center"/>
      <protection/>
    </xf>
    <xf numFmtId="0" fontId="4" fillId="0" borderId="53" xfId="0" applyFont="1" applyFill="1" applyBorder="1" applyAlignment="1">
      <alignment horizontal="right" vertical="center"/>
    </xf>
    <xf numFmtId="0" fontId="0" fillId="0" borderId="24" xfId="64" applyFont="1" applyBorder="1" applyAlignment="1">
      <alignment horizontal="center" vertical="center"/>
      <protection/>
    </xf>
    <xf numFmtId="0" fontId="0" fillId="33" borderId="24" xfId="64" applyFont="1" applyFill="1" applyBorder="1" applyAlignment="1">
      <alignment vertical="center"/>
      <protection/>
    </xf>
    <xf numFmtId="0" fontId="0" fillId="33" borderId="23" xfId="64" applyFont="1" applyFill="1" applyBorder="1" applyAlignment="1">
      <alignment vertical="center"/>
      <protection/>
    </xf>
    <xf numFmtId="0" fontId="0" fillId="33" borderId="24" xfId="64" applyFont="1" applyFill="1" applyBorder="1" applyAlignment="1">
      <alignment vertical="center"/>
      <protection/>
    </xf>
    <xf numFmtId="0" fontId="0" fillId="33" borderId="22" xfId="64" applyFont="1" applyFill="1" applyBorder="1" applyAlignment="1">
      <alignment vertical="center"/>
      <protection/>
    </xf>
    <xf numFmtId="0" fontId="0" fillId="0" borderId="24" xfId="64" applyFont="1" applyBorder="1" applyAlignment="1">
      <alignment horizontal="distributed" vertical="center" indent="2"/>
      <protection/>
    </xf>
    <xf numFmtId="0" fontId="0" fillId="0" borderId="23" xfId="0" applyFont="1" applyBorder="1" applyAlignment="1">
      <alignment horizontal="distributed" vertical="center" indent="2"/>
    </xf>
    <xf numFmtId="0" fontId="0" fillId="0" borderId="12" xfId="64" applyFont="1" applyFill="1" applyBorder="1" applyAlignment="1">
      <alignment vertical="center" wrapText="1"/>
      <protection/>
    </xf>
    <xf numFmtId="0" fontId="0" fillId="0" borderId="48" xfId="64" applyFont="1" applyFill="1" applyBorder="1" applyAlignment="1">
      <alignment vertical="center" wrapText="1"/>
      <protection/>
    </xf>
    <xf numFmtId="0" fontId="4" fillId="0" borderId="12" xfId="64" applyFont="1" applyBorder="1" applyAlignment="1">
      <alignment vertical="center" wrapText="1"/>
      <protection/>
    </xf>
    <xf numFmtId="0" fontId="4" fillId="0" borderId="48" xfId="64" applyFont="1" applyBorder="1" applyAlignment="1">
      <alignment vertical="center"/>
      <protection/>
    </xf>
    <xf numFmtId="0" fontId="4" fillId="0" borderId="53" xfId="64" applyFont="1" applyBorder="1" applyAlignment="1">
      <alignment vertical="center"/>
      <protection/>
    </xf>
    <xf numFmtId="0" fontId="4" fillId="0" borderId="20" xfId="64" applyFont="1" applyBorder="1" applyAlignment="1">
      <alignment vertical="center"/>
      <protection/>
    </xf>
    <xf numFmtId="0" fontId="4" fillId="0" borderId="56" xfId="64" applyFont="1" applyBorder="1" applyAlignment="1">
      <alignment vertical="center"/>
      <protection/>
    </xf>
    <xf numFmtId="0" fontId="4" fillId="0" borderId="38" xfId="64" applyFont="1" applyBorder="1" applyAlignment="1">
      <alignment vertical="center"/>
      <protection/>
    </xf>
    <xf numFmtId="0" fontId="4" fillId="0" borderId="20" xfId="64" applyFont="1" applyBorder="1" applyAlignment="1">
      <alignment vertical="top" wrapText="1"/>
      <protection/>
    </xf>
    <xf numFmtId="0" fontId="4" fillId="0" borderId="56" xfId="64" applyFont="1" applyBorder="1" applyAlignment="1">
      <alignment vertical="top" wrapText="1"/>
      <protection/>
    </xf>
    <xf numFmtId="0" fontId="4" fillId="0" borderId="56" xfId="0" applyFont="1" applyBorder="1" applyAlignment="1">
      <alignment vertical="top" wrapText="1"/>
    </xf>
    <xf numFmtId="0" fontId="4" fillId="0" borderId="38" xfId="0" applyFont="1" applyBorder="1" applyAlignment="1">
      <alignment vertical="top" wrapText="1"/>
    </xf>
    <xf numFmtId="0" fontId="0" fillId="33" borderId="24" xfId="64" applyFont="1" applyFill="1" applyBorder="1" applyAlignment="1">
      <alignment horizontal="center" vertical="center"/>
      <protection/>
    </xf>
    <xf numFmtId="0" fontId="0" fillId="33" borderId="22" xfId="64" applyFont="1" applyFill="1" applyBorder="1" applyAlignment="1">
      <alignment horizontal="center" vertical="center"/>
      <protection/>
    </xf>
    <xf numFmtId="0" fontId="0" fillId="33" borderId="23" xfId="64" applyFont="1" applyFill="1" applyBorder="1" applyAlignment="1">
      <alignment horizontal="center" vertical="center"/>
      <protection/>
    </xf>
    <xf numFmtId="0" fontId="0" fillId="0" borderId="12" xfId="64" applyFont="1" applyBorder="1" applyAlignment="1">
      <alignment horizontal="distributed" vertical="center" indent="1"/>
      <protection/>
    </xf>
    <xf numFmtId="0" fontId="0" fillId="0" borderId="48" xfId="64" applyFont="1" applyBorder="1" applyAlignment="1">
      <alignment horizontal="distributed" vertical="center" indent="1"/>
      <protection/>
    </xf>
    <xf numFmtId="0" fontId="0" fillId="0" borderId="53" xfId="64" applyFont="1" applyBorder="1" applyAlignment="1">
      <alignment horizontal="distributed" vertical="center" indent="1"/>
      <protection/>
    </xf>
    <xf numFmtId="0" fontId="2" fillId="0" borderId="24" xfId="64" applyFont="1" applyBorder="1" applyAlignment="1">
      <alignment horizontal="center" vertical="center"/>
      <protection/>
    </xf>
    <xf numFmtId="0" fontId="2" fillId="0" borderId="22" xfId="64" applyFont="1" applyBorder="1" applyAlignment="1">
      <alignment horizontal="center" vertical="center"/>
      <protection/>
    </xf>
    <xf numFmtId="0" fontId="2" fillId="0" borderId="23" xfId="64" applyFont="1" applyBorder="1" applyAlignment="1">
      <alignment horizontal="center" vertical="center"/>
      <protection/>
    </xf>
    <xf numFmtId="0" fontId="4" fillId="0" borderId="24"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3" xfId="64" applyFont="1" applyBorder="1" applyAlignment="1">
      <alignment horizontal="center" vertical="center"/>
      <protection/>
    </xf>
    <xf numFmtId="0" fontId="0" fillId="33" borderId="10" xfId="64" applyFont="1" applyFill="1" applyBorder="1" applyAlignment="1">
      <alignment vertical="center" wrapText="1"/>
      <protection/>
    </xf>
    <xf numFmtId="0" fontId="0" fillId="33" borderId="10" xfId="64" applyFont="1" applyFill="1" applyBorder="1" applyAlignment="1">
      <alignment vertical="center" wrapText="1"/>
      <protection/>
    </xf>
    <xf numFmtId="0" fontId="0" fillId="33" borderId="10" xfId="0" applyFont="1" applyFill="1" applyBorder="1" applyAlignment="1">
      <alignment vertical="center"/>
    </xf>
    <xf numFmtId="0" fontId="0" fillId="0" borderId="23" xfId="0" applyBorder="1" applyAlignment="1">
      <alignment horizontal="right" vertical="center"/>
    </xf>
    <xf numFmtId="0" fontId="0" fillId="0" borderId="12" xfId="64" applyFont="1" applyBorder="1" applyAlignment="1">
      <alignment horizontal="center" vertical="center"/>
      <protection/>
    </xf>
    <xf numFmtId="0" fontId="0" fillId="0" borderId="48" xfId="0" applyFont="1" applyBorder="1" applyAlignment="1">
      <alignment horizontal="center" vertical="center"/>
    </xf>
    <xf numFmtId="0" fontId="0" fillId="0" borderId="53" xfId="0" applyFont="1" applyBorder="1" applyAlignment="1">
      <alignment horizontal="center" vertical="center"/>
    </xf>
    <xf numFmtId="0" fontId="0" fillId="33" borderId="24" xfId="64" applyFont="1" applyFill="1" applyBorder="1" applyAlignment="1">
      <alignment vertical="center" shrinkToFit="1"/>
      <protection/>
    </xf>
    <xf numFmtId="0" fontId="0" fillId="33" borderId="22" xfId="64" applyFont="1" applyFill="1" applyBorder="1" applyAlignment="1">
      <alignment vertical="center" shrinkToFit="1"/>
      <protection/>
    </xf>
    <xf numFmtId="0" fontId="0" fillId="33" borderId="23" xfId="64" applyFont="1" applyFill="1" applyBorder="1" applyAlignment="1">
      <alignment vertical="center" shrinkToFit="1"/>
      <protection/>
    </xf>
    <xf numFmtId="0" fontId="0" fillId="0" borderId="23" xfId="0" applyFont="1" applyBorder="1" applyAlignment="1">
      <alignment horizontal="center" vertical="center"/>
    </xf>
    <xf numFmtId="58" fontId="0" fillId="0" borderId="24" xfId="64" applyNumberFormat="1" applyFont="1" applyBorder="1" applyAlignment="1">
      <alignment horizontal="center" vertical="center"/>
      <protection/>
    </xf>
    <xf numFmtId="0" fontId="0" fillId="0" borderId="24" xfId="64" applyFont="1" applyBorder="1" applyAlignment="1">
      <alignment horizontal="left" vertical="center"/>
      <protection/>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0" xfId="64" applyFont="1" applyAlignment="1">
      <alignment horizontal="left" vertical="center"/>
      <protection/>
    </xf>
    <xf numFmtId="0" fontId="0" fillId="33" borderId="24" xfId="64" applyFont="1" applyFill="1" applyBorder="1" applyAlignment="1">
      <alignment horizontal="center" vertical="center" shrinkToFit="1"/>
      <protection/>
    </xf>
    <xf numFmtId="0" fontId="0" fillId="33" borderId="22" xfId="64" applyFont="1" applyFill="1" applyBorder="1" applyAlignment="1">
      <alignment horizontal="center" vertical="center" shrinkToFit="1"/>
      <protection/>
    </xf>
    <xf numFmtId="0" fontId="0" fillId="33" borderId="23" xfId="64" applyFont="1" applyFill="1" applyBorder="1" applyAlignment="1">
      <alignment horizontal="center" vertical="center" shrinkToFit="1"/>
      <protection/>
    </xf>
    <xf numFmtId="0" fontId="18" fillId="0" borderId="0" xfId="64" applyFont="1" applyBorder="1" applyAlignment="1">
      <alignment horizontal="center" vertical="center"/>
      <protection/>
    </xf>
    <xf numFmtId="0" fontId="0" fillId="0" borderId="24" xfId="64" applyFont="1" applyBorder="1" applyAlignment="1">
      <alignment vertical="center"/>
      <protection/>
    </xf>
    <xf numFmtId="0" fontId="0" fillId="0" borderId="22" xfId="64" applyFont="1" applyBorder="1" applyAlignment="1">
      <alignment vertical="center"/>
      <protection/>
    </xf>
    <xf numFmtId="0" fontId="0" fillId="0" borderId="23" xfId="64" applyFont="1" applyBorder="1" applyAlignment="1">
      <alignment vertical="center"/>
      <protection/>
    </xf>
    <xf numFmtId="0" fontId="0" fillId="0" borderId="24" xfId="66" applyFont="1" applyBorder="1" applyAlignment="1">
      <alignment horizontal="center" vertical="center"/>
      <protection/>
    </xf>
    <xf numFmtId="0" fontId="0" fillId="0" borderId="22" xfId="66" applyFont="1" applyBorder="1" applyAlignment="1">
      <alignment horizontal="center" vertical="center"/>
      <protection/>
    </xf>
    <xf numFmtId="0" fontId="0" fillId="0" borderId="23" xfId="66" applyFont="1" applyBorder="1" applyAlignment="1">
      <alignment horizontal="center" vertical="center"/>
      <protection/>
    </xf>
    <xf numFmtId="0" fontId="0" fillId="0" borderId="66" xfId="66" applyFont="1" applyBorder="1" applyAlignment="1">
      <alignment horizontal="center" vertical="center"/>
      <protection/>
    </xf>
    <xf numFmtId="0" fontId="0" fillId="0" borderId="89" xfId="66" applyFont="1" applyBorder="1" applyAlignment="1">
      <alignment horizontal="center" vertical="center"/>
      <protection/>
    </xf>
    <xf numFmtId="0" fontId="0" fillId="0" borderId="64" xfId="66" applyFont="1" applyBorder="1" applyAlignment="1">
      <alignment horizontal="center" vertical="center"/>
      <protection/>
    </xf>
    <xf numFmtId="0" fontId="0" fillId="0" borderId="22" xfId="0" applyFont="1" applyBorder="1" applyAlignment="1">
      <alignment horizontal="center" vertical="center"/>
    </xf>
    <xf numFmtId="0" fontId="0" fillId="0" borderId="41" xfId="66" applyFont="1" applyBorder="1" applyAlignment="1">
      <alignment horizontal="center" vertical="center"/>
      <protection/>
    </xf>
    <xf numFmtId="0" fontId="0" fillId="0" borderId="128" xfId="66" applyFont="1" applyBorder="1" applyAlignment="1">
      <alignment horizontal="center" vertical="center"/>
      <protection/>
    </xf>
    <xf numFmtId="0" fontId="0" fillId="0" borderId="302" xfId="66" applyFont="1" applyBorder="1" applyAlignment="1">
      <alignment horizontal="center" vertical="center"/>
      <protection/>
    </xf>
    <xf numFmtId="0" fontId="5" fillId="33" borderId="12" xfId="64" applyFont="1" applyFill="1" applyBorder="1" applyAlignment="1">
      <alignment horizontal="center" vertical="center"/>
      <protection/>
    </xf>
    <xf numFmtId="0" fontId="5" fillId="33" borderId="48" xfId="64" applyFont="1" applyFill="1" applyBorder="1" applyAlignment="1">
      <alignment horizontal="center" vertical="center"/>
      <protection/>
    </xf>
    <xf numFmtId="0" fontId="5" fillId="33" borderId="303" xfId="64" applyFont="1" applyFill="1" applyBorder="1" applyAlignment="1">
      <alignment horizontal="center" vertical="center"/>
      <protection/>
    </xf>
    <xf numFmtId="0" fontId="0" fillId="0" borderId="20" xfId="0" applyFont="1" applyBorder="1" applyAlignment="1">
      <alignment horizontal="center" vertical="center"/>
    </xf>
    <xf numFmtId="0" fontId="0" fillId="0" borderId="56" xfId="0" applyFont="1" applyBorder="1" applyAlignment="1">
      <alignment horizontal="center" vertical="center"/>
    </xf>
    <xf numFmtId="0" fontId="0" fillId="0" borderId="304" xfId="0" applyFont="1" applyBorder="1" applyAlignment="1">
      <alignment horizontal="center" vertical="center"/>
    </xf>
    <xf numFmtId="0" fontId="4" fillId="33" borderId="205" xfId="66" applyFont="1" applyFill="1" applyBorder="1" applyAlignment="1">
      <alignment horizontal="left" vertical="center" wrapText="1"/>
      <protection/>
    </xf>
    <xf numFmtId="0" fontId="4" fillId="33" borderId="48" xfId="66" applyFont="1" applyFill="1" applyBorder="1" applyAlignment="1">
      <alignment horizontal="left" vertical="center"/>
      <protection/>
    </xf>
    <xf numFmtId="0" fontId="4" fillId="33" borderId="53" xfId="66" applyFont="1" applyFill="1" applyBorder="1" applyAlignment="1">
      <alignment horizontal="left" vertical="center"/>
      <protection/>
    </xf>
    <xf numFmtId="0" fontId="0" fillId="0" borderId="207" xfId="0" applyFont="1" applyBorder="1" applyAlignment="1">
      <alignment horizontal="left" vertical="center"/>
    </xf>
    <xf numFmtId="0" fontId="0" fillId="0" borderId="56" xfId="0" applyFont="1" applyBorder="1" applyAlignment="1">
      <alignment horizontal="left" vertical="center"/>
    </xf>
    <xf numFmtId="0" fontId="0" fillId="0" borderId="38" xfId="0" applyFont="1" applyBorder="1" applyAlignment="1">
      <alignment horizontal="left" vertical="center"/>
    </xf>
    <xf numFmtId="0" fontId="4" fillId="33" borderId="12" xfId="66" applyFont="1" applyFill="1" applyBorder="1" applyAlignment="1">
      <alignment horizontal="left" vertical="center" wrapText="1"/>
      <protection/>
    </xf>
    <xf numFmtId="0" fontId="0" fillId="0" borderId="20" xfId="0" applyFont="1" applyBorder="1" applyAlignment="1">
      <alignment horizontal="left" vertical="center"/>
    </xf>
    <xf numFmtId="0" fontId="0" fillId="0" borderId="48" xfId="0" applyFont="1" applyBorder="1" applyAlignment="1">
      <alignment vertical="center"/>
    </xf>
    <xf numFmtId="0" fontId="0" fillId="0" borderId="53" xfId="0" applyFont="1" applyBorder="1" applyAlignment="1">
      <alignment vertical="center"/>
    </xf>
    <xf numFmtId="0" fontId="4" fillId="33" borderId="24" xfId="66"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66" applyFont="1" applyBorder="1" applyAlignment="1">
      <alignment horizontal="center" vertical="center"/>
      <protection/>
    </xf>
    <xf numFmtId="0" fontId="0" fillId="0" borderId="56" xfId="66" applyFont="1" applyBorder="1" applyAlignment="1">
      <alignment horizontal="center" vertical="center"/>
      <protection/>
    </xf>
    <xf numFmtId="0" fontId="0" fillId="0" borderId="38" xfId="66" applyFont="1" applyBorder="1" applyAlignment="1">
      <alignment horizontal="center" vertical="center"/>
      <protection/>
    </xf>
    <xf numFmtId="0" fontId="0" fillId="0" borderId="305" xfId="66" applyFont="1" applyBorder="1" applyAlignment="1">
      <alignment horizontal="center" vertical="center"/>
      <protection/>
    </xf>
    <xf numFmtId="0" fontId="0" fillId="0" borderId="306" xfId="66" applyFont="1" applyBorder="1" applyAlignment="1">
      <alignment horizontal="center" vertical="center"/>
      <protection/>
    </xf>
    <xf numFmtId="0" fontId="0" fillId="0" borderId="307" xfId="66" applyFont="1" applyBorder="1" applyAlignment="1">
      <alignment horizontal="center" vertical="center"/>
      <protection/>
    </xf>
    <xf numFmtId="0" fontId="0" fillId="0" borderId="306" xfId="0" applyFont="1" applyBorder="1" applyAlignment="1">
      <alignment horizontal="center" vertical="center"/>
    </xf>
    <xf numFmtId="0" fontId="0" fillId="0" borderId="307" xfId="0" applyFont="1" applyBorder="1" applyAlignment="1">
      <alignment horizontal="center" vertical="center"/>
    </xf>
    <xf numFmtId="0" fontId="0" fillId="0" borderId="31" xfId="66" applyFont="1" applyBorder="1" applyAlignment="1">
      <alignment horizontal="center" vertical="center"/>
      <protection/>
    </xf>
    <xf numFmtId="0" fontId="0" fillId="0" borderId="142" xfId="66" applyFont="1" applyBorder="1" applyAlignment="1">
      <alignment horizontal="center" vertical="center"/>
      <protection/>
    </xf>
    <xf numFmtId="0" fontId="0" fillId="0" borderId="54" xfId="66" applyFont="1" applyBorder="1" applyAlignment="1">
      <alignment horizontal="center" vertical="center"/>
      <protection/>
    </xf>
    <xf numFmtId="0" fontId="0" fillId="0" borderId="305" xfId="66" applyFont="1" applyBorder="1" applyAlignment="1">
      <alignment horizontal="right" vertical="center"/>
      <protection/>
    </xf>
    <xf numFmtId="0" fontId="0" fillId="0" borderId="306" xfId="66" applyFont="1" applyBorder="1" applyAlignment="1">
      <alignment horizontal="right" vertical="center"/>
      <protection/>
    </xf>
    <xf numFmtId="0" fontId="0" fillId="0" borderId="307" xfId="66" applyFont="1" applyBorder="1" applyAlignment="1">
      <alignment horizontal="right" vertical="center"/>
      <protection/>
    </xf>
    <xf numFmtId="0" fontId="0" fillId="0" borderId="11" xfId="66" applyFont="1" applyBorder="1" applyAlignment="1">
      <alignment horizontal="center" vertical="center" textRotation="255" shrinkToFit="1"/>
      <protection/>
    </xf>
    <xf numFmtId="0" fontId="0" fillId="0" borderId="16" xfId="66" applyFont="1" applyBorder="1" applyAlignment="1">
      <alignment horizontal="center" vertical="center" textRotation="255" shrinkToFit="1"/>
      <protection/>
    </xf>
    <xf numFmtId="0" fontId="0" fillId="0" borderId="28" xfId="66" applyFont="1" applyBorder="1" applyAlignment="1">
      <alignment horizontal="center" vertical="center" textRotation="255" shrinkToFit="1"/>
      <protection/>
    </xf>
    <xf numFmtId="0" fontId="3" fillId="0" borderId="16" xfId="66" applyFont="1" applyBorder="1" applyAlignment="1">
      <alignment horizontal="center" vertical="center" textRotation="255" wrapText="1"/>
      <protection/>
    </xf>
    <xf numFmtId="0" fontId="3" fillId="0" borderId="19" xfId="66" applyFont="1" applyBorder="1" applyAlignment="1">
      <alignment horizontal="center" vertical="center" textRotation="255" wrapText="1"/>
      <protection/>
    </xf>
    <xf numFmtId="0" fontId="0" fillId="0" borderId="12" xfId="66" applyFont="1" applyBorder="1" applyAlignment="1">
      <alignment horizontal="center" vertical="center"/>
      <protection/>
    </xf>
    <xf numFmtId="0" fontId="0" fillId="0" borderId="142" xfId="0" applyFont="1" applyBorder="1" applyAlignment="1">
      <alignment horizontal="center" vertical="center"/>
    </xf>
    <xf numFmtId="0" fontId="0" fillId="0" borderId="54" xfId="0" applyFont="1" applyBorder="1" applyAlignment="1">
      <alignment horizontal="center" vertical="center"/>
    </xf>
    <xf numFmtId="0" fontId="0" fillId="0" borderId="89" xfId="0" applyFont="1" applyBorder="1" applyAlignment="1">
      <alignment horizontal="center" vertical="center"/>
    </xf>
    <xf numFmtId="0" fontId="0" fillId="0" borderId="64" xfId="0" applyFont="1" applyBorder="1" applyAlignment="1">
      <alignment horizontal="center" vertical="center"/>
    </xf>
    <xf numFmtId="0" fontId="0" fillId="33" borderId="12" xfId="66" applyFont="1" applyFill="1" applyBorder="1" applyAlignment="1">
      <alignment horizontal="center" vertical="center"/>
      <protection/>
    </xf>
    <xf numFmtId="0" fontId="0" fillId="33" borderId="48" xfId="66" applyFont="1" applyFill="1" applyBorder="1" applyAlignment="1">
      <alignment horizontal="center" vertical="center"/>
      <protection/>
    </xf>
    <xf numFmtId="0" fontId="0" fillId="33" borderId="53" xfId="66" applyFont="1" applyFill="1" applyBorder="1" applyAlignment="1">
      <alignment horizontal="center" vertical="center"/>
      <protection/>
    </xf>
    <xf numFmtId="0" fontId="0" fillId="0" borderId="38" xfId="0" applyFont="1" applyBorder="1" applyAlignment="1">
      <alignment horizontal="center" vertical="center"/>
    </xf>
    <xf numFmtId="0" fontId="4" fillId="33" borderId="20" xfId="66" applyFont="1" applyFill="1" applyBorder="1" applyAlignment="1">
      <alignment horizontal="center" vertical="center" wrapText="1"/>
      <protection/>
    </xf>
    <xf numFmtId="0" fontId="0" fillId="0" borderId="56" xfId="0" applyFont="1" applyBorder="1" applyAlignment="1">
      <alignment horizontal="center" vertical="center" wrapText="1"/>
    </xf>
    <xf numFmtId="0" fontId="0" fillId="0" borderId="38" xfId="0" applyFont="1" applyBorder="1" applyAlignment="1">
      <alignment horizontal="center" vertical="center" wrapText="1"/>
    </xf>
    <xf numFmtId="0" fontId="4" fillId="33" borderId="12" xfId="66" applyFont="1" applyFill="1" applyBorder="1" applyAlignment="1">
      <alignment horizontal="center" vertical="center" wrapText="1"/>
      <protection/>
    </xf>
    <xf numFmtId="0" fontId="4" fillId="33" borderId="48" xfId="66" applyFont="1" applyFill="1" applyBorder="1" applyAlignment="1">
      <alignment horizontal="center" vertical="center" wrapText="1"/>
      <protection/>
    </xf>
    <xf numFmtId="0" fontId="4" fillId="33" borderId="22" xfId="66" applyFont="1" applyFill="1" applyBorder="1" applyAlignment="1">
      <alignment horizontal="center" vertical="center"/>
      <protection/>
    </xf>
    <xf numFmtId="0" fontId="4" fillId="33" borderId="23" xfId="66" applyFont="1" applyFill="1" applyBorder="1" applyAlignment="1">
      <alignment horizontal="center" vertical="center"/>
      <protection/>
    </xf>
    <xf numFmtId="0" fontId="5" fillId="33" borderId="10" xfId="64" applyFont="1" applyFill="1" applyBorder="1" applyAlignment="1">
      <alignment horizontal="distributed" vertical="center"/>
      <protection/>
    </xf>
    <xf numFmtId="0" fontId="5" fillId="33" borderId="10" xfId="0" applyFont="1" applyFill="1" applyBorder="1" applyAlignment="1">
      <alignment horizontal="distributed" vertical="center"/>
    </xf>
    <xf numFmtId="0" fontId="5" fillId="33" borderId="24" xfId="0" applyFont="1" applyFill="1" applyBorder="1" applyAlignment="1">
      <alignment horizontal="center" vertical="center"/>
    </xf>
    <xf numFmtId="0" fontId="5" fillId="33" borderId="308" xfId="0" applyFont="1" applyFill="1" applyBorder="1" applyAlignment="1">
      <alignment horizontal="center" vertical="center"/>
    </xf>
    <xf numFmtId="0" fontId="5" fillId="33" borderId="24" xfId="64" applyFont="1" applyFill="1" applyBorder="1" applyAlignment="1">
      <alignment vertical="center" shrinkToFit="1"/>
      <protection/>
    </xf>
    <xf numFmtId="0" fontId="5" fillId="33" borderId="23" xfId="0" applyFont="1" applyFill="1" applyBorder="1" applyAlignment="1">
      <alignment vertical="center" shrinkToFit="1"/>
    </xf>
    <xf numFmtId="0" fontId="0" fillId="0" borderId="41" xfId="66" applyFont="1" applyBorder="1" applyAlignment="1">
      <alignment horizontal="right" vertical="center"/>
      <protection/>
    </xf>
    <xf numFmtId="0" fontId="0" fillId="0" borderId="128" xfId="66" applyFont="1" applyBorder="1" applyAlignment="1">
      <alignment horizontal="right" vertical="center"/>
      <protection/>
    </xf>
    <xf numFmtId="0" fontId="0" fillId="0" borderId="302" xfId="66" applyFont="1" applyBorder="1" applyAlignment="1">
      <alignment horizontal="right" vertical="center"/>
      <protection/>
    </xf>
    <xf numFmtId="0" fontId="0" fillId="0" borderId="66" xfId="66" applyFont="1" applyBorder="1" applyAlignment="1">
      <alignment horizontal="right" vertical="center" shrinkToFit="1"/>
      <protection/>
    </xf>
    <xf numFmtId="0" fontId="0" fillId="0" borderId="89" xfId="66" applyFont="1" applyBorder="1" applyAlignment="1">
      <alignment horizontal="right" vertical="center" shrinkToFit="1"/>
      <protection/>
    </xf>
    <xf numFmtId="0" fontId="0" fillId="0" borderId="64" xfId="66" applyFont="1" applyBorder="1" applyAlignment="1">
      <alignment horizontal="right" vertical="center" shrinkToFit="1"/>
      <protection/>
    </xf>
    <xf numFmtId="184" fontId="0" fillId="0" borderId="71" xfId="64" applyNumberFormat="1" applyFont="1" applyFill="1" applyBorder="1" applyAlignment="1">
      <alignment vertical="center"/>
      <protection/>
    </xf>
    <xf numFmtId="184" fontId="0" fillId="0" borderId="10" xfId="64" applyNumberFormat="1" applyFont="1" applyFill="1" applyBorder="1" applyAlignment="1">
      <alignment vertical="center"/>
      <protection/>
    </xf>
    <xf numFmtId="176" fontId="0" fillId="0" borderId="24" xfId="64" applyNumberFormat="1" applyFont="1" applyFill="1" applyBorder="1" applyAlignment="1">
      <alignment horizontal="center" vertical="center"/>
      <protection/>
    </xf>
    <xf numFmtId="176" fontId="0" fillId="0" borderId="22" xfId="64" applyNumberFormat="1" applyFont="1" applyFill="1" applyBorder="1" applyAlignment="1">
      <alignment horizontal="center" vertical="center"/>
      <protection/>
    </xf>
    <xf numFmtId="176" fontId="0" fillId="0" borderId="23" xfId="64" applyNumberFormat="1" applyFont="1" applyFill="1" applyBorder="1" applyAlignment="1">
      <alignment horizontal="center" vertical="center"/>
      <protection/>
    </xf>
    <xf numFmtId="0" fontId="5" fillId="33" borderId="12" xfId="0" applyFont="1" applyFill="1" applyBorder="1" applyAlignment="1">
      <alignment horizontal="center" vertical="center"/>
    </xf>
    <xf numFmtId="0" fontId="5" fillId="33" borderId="303" xfId="0" applyFont="1" applyFill="1" applyBorder="1" applyAlignment="1">
      <alignment horizontal="center" vertical="center"/>
    </xf>
    <xf numFmtId="176" fontId="0" fillId="0" borderId="71" xfId="64" applyNumberFormat="1" applyFont="1" applyFill="1" applyBorder="1" applyAlignment="1">
      <alignment horizontal="center" vertical="center"/>
      <protection/>
    </xf>
    <xf numFmtId="176" fontId="0" fillId="0" borderId="10" xfId="64" applyNumberFormat="1" applyFont="1" applyFill="1" applyBorder="1" applyAlignment="1">
      <alignment horizontal="center" vertical="center"/>
      <protection/>
    </xf>
    <xf numFmtId="0" fontId="4" fillId="33" borderId="12" xfId="66" applyFont="1" applyFill="1" applyBorder="1" applyAlignment="1">
      <alignment horizontal="center" vertical="center" wrapText="1" shrinkToFit="1"/>
      <protection/>
    </xf>
    <xf numFmtId="0" fontId="4" fillId="33" borderId="48" xfId="66" applyFont="1" applyFill="1" applyBorder="1" applyAlignment="1">
      <alignment horizontal="center" vertical="center" shrinkToFit="1"/>
      <protection/>
    </xf>
    <xf numFmtId="0" fontId="4" fillId="33" borderId="53" xfId="66"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8" xfId="0" applyFont="1" applyBorder="1" applyAlignment="1">
      <alignment horizontal="center" vertical="center" shrinkToFit="1"/>
    </xf>
    <xf numFmtId="0" fontId="5" fillId="0" borderId="0" xfId="66" applyFont="1" applyAlignment="1">
      <alignment horizontal="right"/>
      <protection/>
    </xf>
    <xf numFmtId="0" fontId="5" fillId="0" borderId="56" xfId="66" applyFont="1" applyBorder="1" applyAlignment="1">
      <alignment horizontal="right"/>
      <protection/>
    </xf>
    <xf numFmtId="184" fontId="0" fillId="0" borderId="24" xfId="64" applyNumberFormat="1" applyFont="1" applyFill="1" applyBorder="1" applyAlignment="1">
      <alignment vertical="center"/>
      <protection/>
    </xf>
    <xf numFmtId="184" fontId="0" fillId="0" borderId="22" xfId="64" applyNumberFormat="1" applyFont="1" applyFill="1" applyBorder="1" applyAlignment="1">
      <alignment vertical="center"/>
      <protection/>
    </xf>
    <xf numFmtId="184" fontId="0" fillId="0" borderId="23" xfId="64" applyNumberFormat="1" applyFont="1" applyFill="1" applyBorder="1" applyAlignment="1">
      <alignment vertical="center"/>
      <protection/>
    </xf>
    <xf numFmtId="176" fontId="0" fillId="0" borderId="24" xfId="66" applyNumberFormat="1" applyFont="1" applyBorder="1" applyAlignment="1">
      <alignment vertical="center"/>
      <protection/>
    </xf>
    <xf numFmtId="176" fontId="0" fillId="0" borderId="22" xfId="66" applyNumberFormat="1" applyFont="1" applyBorder="1" applyAlignment="1">
      <alignment vertical="center"/>
      <protection/>
    </xf>
    <xf numFmtId="176" fontId="0" fillId="0" borderId="23" xfId="66" applyNumberFormat="1" applyFont="1" applyBorder="1" applyAlignment="1">
      <alignment vertical="center"/>
      <protection/>
    </xf>
    <xf numFmtId="0" fontId="0" fillId="0" borderId="24" xfId="66" applyFont="1" applyBorder="1" applyAlignment="1">
      <alignment horizontal="center" vertical="center"/>
      <protection/>
    </xf>
    <xf numFmtId="0" fontId="0" fillId="0" borderId="22" xfId="66" applyFont="1" applyBorder="1" applyAlignment="1">
      <alignment vertical="center"/>
      <protection/>
    </xf>
    <xf numFmtId="0" fontId="0" fillId="0" borderId="23" xfId="66" applyFont="1" applyBorder="1" applyAlignment="1">
      <alignment vertical="center"/>
      <protection/>
    </xf>
    <xf numFmtId="176" fontId="0" fillId="0" borderId="305" xfId="66" applyNumberFormat="1" applyFont="1" applyBorder="1" applyAlignment="1">
      <alignment vertical="center"/>
      <protection/>
    </xf>
    <xf numFmtId="0" fontId="0" fillId="0" borderId="306" xfId="66" applyFont="1" applyBorder="1" applyAlignment="1">
      <alignment vertical="center"/>
      <protection/>
    </xf>
    <xf numFmtId="0" fontId="0" fillId="0" borderId="307" xfId="66" applyFont="1" applyBorder="1" applyAlignment="1">
      <alignment vertical="center"/>
      <protection/>
    </xf>
    <xf numFmtId="176" fontId="0" fillId="0" borderId="22" xfId="0" applyNumberFormat="1" applyFont="1" applyBorder="1" applyAlignment="1">
      <alignment vertical="center"/>
    </xf>
    <xf numFmtId="176" fontId="0" fillId="0" borderId="23" xfId="0" applyNumberFormat="1" applyFont="1" applyBorder="1" applyAlignment="1">
      <alignment vertical="center"/>
    </xf>
    <xf numFmtId="176" fontId="0" fillId="0" borderId="41" xfId="66" applyNumberFormat="1" applyFont="1" applyBorder="1" applyAlignment="1">
      <alignment vertical="center"/>
      <protection/>
    </xf>
    <xf numFmtId="0" fontId="0" fillId="0" borderId="128" xfId="66" applyFont="1" applyBorder="1" applyAlignment="1">
      <alignment vertical="center"/>
      <protection/>
    </xf>
    <xf numFmtId="0" fontId="0" fillId="0" borderId="302" xfId="66" applyFont="1" applyBorder="1" applyAlignment="1">
      <alignment vertical="center"/>
      <protection/>
    </xf>
    <xf numFmtId="0" fontId="0" fillId="0" borderId="66" xfId="66" applyFont="1" applyBorder="1" applyAlignment="1">
      <alignment horizontal="center" vertical="center" shrinkToFit="1"/>
      <protection/>
    </xf>
    <xf numFmtId="0" fontId="0" fillId="0" borderId="89" xfId="66" applyFont="1" applyBorder="1" applyAlignment="1">
      <alignment horizontal="center" vertical="center" shrinkToFit="1"/>
      <protection/>
    </xf>
    <xf numFmtId="0" fontId="0" fillId="0" borderId="64" xfId="66" applyFont="1" applyBorder="1" applyAlignment="1">
      <alignment horizontal="center" vertical="center" shrinkToFit="1"/>
      <protection/>
    </xf>
    <xf numFmtId="176" fontId="0" fillId="0" borderId="66" xfId="66" applyNumberFormat="1" applyFont="1" applyBorder="1" applyAlignment="1">
      <alignment vertical="center"/>
      <protection/>
    </xf>
    <xf numFmtId="0" fontId="0" fillId="0" borderId="89" xfId="66" applyFont="1" applyBorder="1" applyAlignment="1">
      <alignment vertical="center"/>
      <protection/>
    </xf>
    <xf numFmtId="0" fontId="0" fillId="0" borderId="64" xfId="66" applyFont="1" applyBorder="1" applyAlignment="1">
      <alignment vertical="center"/>
      <protection/>
    </xf>
    <xf numFmtId="176" fontId="0" fillId="0" borderId="20" xfId="66" applyNumberFormat="1" applyFont="1" applyBorder="1" applyAlignment="1">
      <alignment vertical="center"/>
      <protection/>
    </xf>
    <xf numFmtId="0" fontId="0" fillId="0" borderId="20" xfId="66" applyFont="1" applyBorder="1" applyAlignment="1">
      <alignment vertical="center"/>
      <protection/>
    </xf>
    <xf numFmtId="0" fontId="0" fillId="0" borderId="306" xfId="0" applyFont="1" applyBorder="1" applyAlignment="1">
      <alignment vertical="center"/>
    </xf>
    <xf numFmtId="0" fontId="0" fillId="0" borderId="307" xfId="0" applyFont="1" applyBorder="1" applyAlignment="1">
      <alignment vertical="center"/>
    </xf>
    <xf numFmtId="0" fontId="28" fillId="0" borderId="11" xfId="65" applyFont="1" applyBorder="1" applyAlignment="1">
      <alignment horizontal="distributed" vertical="top" wrapText="1"/>
      <protection/>
    </xf>
    <xf numFmtId="0" fontId="28" fillId="0" borderId="16" xfId="65" applyFont="1" applyBorder="1" applyAlignment="1">
      <alignment horizontal="distributed" vertical="top" wrapText="1"/>
      <protection/>
    </xf>
    <xf numFmtId="0" fontId="28" fillId="0" borderId="16" xfId="0" applyFont="1" applyBorder="1" applyAlignment="1">
      <alignment horizontal="distributed" vertical="top"/>
    </xf>
    <xf numFmtId="0" fontId="28" fillId="0" borderId="19" xfId="0" applyFont="1" applyBorder="1" applyAlignment="1">
      <alignment horizontal="distributed" vertical="top"/>
    </xf>
    <xf numFmtId="0" fontId="28" fillId="33" borderId="24" xfId="65" applyFont="1" applyFill="1" applyBorder="1" applyAlignment="1">
      <alignment horizontal="center" vertical="center"/>
      <protection/>
    </xf>
    <xf numFmtId="0" fontId="28" fillId="33" borderId="23" xfId="65" applyFont="1" applyFill="1" applyBorder="1" applyAlignment="1">
      <alignment horizontal="center" vertical="center"/>
      <protection/>
    </xf>
    <xf numFmtId="0" fontId="28" fillId="0" borderId="24" xfId="65" applyFont="1" applyBorder="1" applyAlignment="1">
      <alignment vertical="top" wrapText="1"/>
      <protection/>
    </xf>
    <xf numFmtId="0" fontId="28" fillId="0" borderId="23" xfId="65" applyFont="1" applyBorder="1" applyAlignment="1">
      <alignment vertical="top" wrapText="1"/>
      <protection/>
    </xf>
    <xf numFmtId="0" fontId="28" fillId="0" borderId="24" xfId="65" applyFont="1" applyBorder="1" applyAlignment="1">
      <alignment horizontal="center" vertical="top" wrapText="1"/>
      <protection/>
    </xf>
    <xf numFmtId="0" fontId="28" fillId="0" borderId="23" xfId="65" applyFont="1" applyBorder="1" applyAlignment="1">
      <alignment horizontal="center" vertical="top" wrapText="1"/>
      <protection/>
    </xf>
    <xf numFmtId="0" fontId="28" fillId="0" borderId="20" xfId="0" applyFont="1" applyBorder="1" applyAlignment="1">
      <alignment horizontal="center" vertical="top"/>
    </xf>
    <xf numFmtId="0" fontId="28" fillId="0" borderId="38" xfId="0" applyFont="1" applyBorder="1" applyAlignment="1">
      <alignment horizontal="center" vertical="top"/>
    </xf>
    <xf numFmtId="0" fontId="28" fillId="0" borderId="20" xfId="0" applyFont="1" applyBorder="1" applyAlignment="1">
      <alignment vertical="top" wrapText="1"/>
    </xf>
    <xf numFmtId="0" fontId="28" fillId="0" borderId="38" xfId="0" applyFont="1" applyBorder="1" applyAlignment="1">
      <alignment vertical="top" wrapText="1"/>
    </xf>
    <xf numFmtId="0" fontId="28" fillId="0" borderId="20" xfId="65" applyFont="1" applyBorder="1" applyAlignment="1">
      <alignment vertical="top" wrapText="1"/>
      <protection/>
    </xf>
    <xf numFmtId="0" fontId="28" fillId="0" borderId="38" xfId="65" applyFont="1" applyBorder="1" applyAlignment="1">
      <alignment vertical="top" wrapText="1"/>
      <protection/>
    </xf>
    <xf numFmtId="0" fontId="2" fillId="0" borderId="24" xfId="62" applyFont="1" applyFill="1" applyBorder="1" applyAlignment="1">
      <alignment horizontal="distributed" vertical="center" indent="1"/>
      <protection/>
    </xf>
    <xf numFmtId="0" fontId="2" fillId="0" borderId="22" xfId="62" applyFont="1" applyFill="1" applyBorder="1" applyAlignment="1">
      <alignment horizontal="distributed" vertical="center" indent="1"/>
      <protection/>
    </xf>
    <xf numFmtId="0" fontId="2" fillId="0" borderId="23" xfId="62" applyFont="1" applyFill="1" applyBorder="1" applyAlignment="1">
      <alignment horizontal="distributed" vertical="center" indent="1"/>
      <protection/>
    </xf>
    <xf numFmtId="0" fontId="2" fillId="0" borderId="24"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38" fontId="1" fillId="0" borderId="24" xfId="50" applyFont="1" applyFill="1" applyBorder="1" applyAlignment="1">
      <alignment horizontal="distributed" vertical="center"/>
    </xf>
    <xf numFmtId="38" fontId="1" fillId="0" borderId="22" xfId="50" applyFont="1" applyFill="1" applyBorder="1" applyAlignment="1">
      <alignment horizontal="distributed" vertical="center"/>
    </xf>
    <xf numFmtId="0" fontId="1" fillId="0" borderId="22" xfId="62" applyFont="1" applyFill="1" applyBorder="1" applyAlignment="1">
      <alignment horizontal="distributed" vertical="center"/>
      <protection/>
    </xf>
    <xf numFmtId="0" fontId="28" fillId="0" borderId="22" xfId="0" applyFont="1" applyBorder="1" applyAlignment="1">
      <alignment horizontal="distributed" vertical="center"/>
    </xf>
    <xf numFmtId="38" fontId="1" fillId="0" borderId="22" xfId="50" applyFont="1" applyFill="1" applyBorder="1" applyAlignment="1">
      <alignment horizontal="right" vertical="center"/>
    </xf>
    <xf numFmtId="38" fontId="1" fillId="0" borderId="23" xfId="50" applyFont="1" applyFill="1" applyBorder="1" applyAlignment="1">
      <alignment horizontal="right" vertical="center"/>
    </xf>
    <xf numFmtId="0" fontId="2" fillId="0" borderId="24" xfId="62" applyFont="1" applyFill="1" applyBorder="1" applyAlignment="1">
      <alignment horizontal="distributed" vertical="center"/>
      <protection/>
    </xf>
    <xf numFmtId="0" fontId="2" fillId="0" borderId="22" xfId="62" applyFont="1" applyFill="1" applyBorder="1" applyAlignment="1">
      <alignment horizontal="distributed" vertical="center"/>
      <protection/>
    </xf>
    <xf numFmtId="0" fontId="2" fillId="0" borderId="12" xfId="62" applyFont="1" applyFill="1" applyBorder="1" applyAlignment="1">
      <alignment horizontal="distributed" vertical="center" indent="1"/>
      <protection/>
    </xf>
    <xf numFmtId="0" fontId="2" fillId="0" borderId="48" xfId="62" applyFont="1" applyFill="1" applyBorder="1" applyAlignment="1">
      <alignment horizontal="distributed" vertical="center" indent="1"/>
      <protection/>
    </xf>
    <xf numFmtId="0" fontId="2" fillId="0" borderId="53" xfId="62" applyFont="1" applyFill="1" applyBorder="1" applyAlignment="1">
      <alignment horizontal="distributed" vertical="center" indent="1"/>
      <protection/>
    </xf>
    <xf numFmtId="0" fontId="2" fillId="0" borderId="12" xfId="62" applyFont="1" applyFill="1" applyBorder="1" applyAlignment="1">
      <alignment horizontal="distributed" vertical="center"/>
      <protection/>
    </xf>
    <xf numFmtId="0" fontId="2" fillId="0" borderId="48" xfId="62" applyFont="1" applyFill="1" applyBorder="1" applyAlignment="1">
      <alignment horizontal="distributed" vertical="center"/>
      <protection/>
    </xf>
    <xf numFmtId="0" fontId="7" fillId="0" borderId="0" xfId="62" applyFont="1" applyFill="1" applyAlignment="1">
      <alignment horizontal="right"/>
      <protection/>
    </xf>
    <xf numFmtId="0" fontId="7" fillId="0" borderId="0" xfId="62" applyFont="1" applyFill="1" applyBorder="1" applyAlignment="1">
      <alignment horizontal="right"/>
      <protection/>
    </xf>
    <xf numFmtId="38" fontId="13" fillId="0" borderId="12" xfId="50" applyFont="1" applyFill="1" applyBorder="1" applyAlignment="1">
      <alignment horizontal="center" vertical="distributed" textRotation="255"/>
    </xf>
    <xf numFmtId="0" fontId="1" fillId="0" borderId="53" xfId="62" applyFont="1" applyFill="1" applyBorder="1" applyAlignment="1">
      <alignment horizontal="center" vertical="distributed" textRotation="255"/>
      <protection/>
    </xf>
    <xf numFmtId="38" fontId="13" fillId="0" borderId="17" xfId="50" applyFont="1" applyFill="1" applyBorder="1" applyAlignment="1">
      <alignment horizontal="center" vertical="distributed" textRotation="255"/>
    </xf>
    <xf numFmtId="0" fontId="1" fillId="0" borderId="37" xfId="62" applyFont="1" applyFill="1" applyBorder="1" applyAlignment="1">
      <alignment horizontal="center" vertical="distributed" textRotation="255"/>
      <protection/>
    </xf>
    <xf numFmtId="38" fontId="13" fillId="0" borderId="20" xfId="50" applyFont="1" applyFill="1" applyBorder="1" applyAlignment="1">
      <alignment horizontal="center" vertical="distributed" textRotation="255"/>
    </xf>
    <xf numFmtId="0" fontId="1" fillId="0" borderId="38" xfId="62" applyFont="1" applyFill="1" applyBorder="1" applyAlignment="1">
      <alignment horizontal="center" vertical="distributed" textRotation="255"/>
      <protection/>
    </xf>
    <xf numFmtId="38" fontId="1" fillId="0" borderId="11" xfId="50" applyFont="1" applyFill="1" applyBorder="1" applyAlignment="1">
      <alignment horizontal="center" vertical="distributed" textRotation="255"/>
    </xf>
    <xf numFmtId="38" fontId="1" fillId="0" borderId="16" xfId="50" applyFont="1" applyFill="1" applyBorder="1" applyAlignment="1">
      <alignment horizontal="center" vertical="distributed" textRotation="255"/>
    </xf>
    <xf numFmtId="38" fontId="1" fillId="0" borderId="19" xfId="50" applyFont="1" applyFill="1" applyBorder="1" applyAlignment="1">
      <alignment horizontal="center" vertical="distributed" textRotation="255"/>
    </xf>
    <xf numFmtId="38" fontId="1" fillId="0" borderId="24" xfId="50" applyFont="1" applyFill="1" applyBorder="1" applyAlignment="1">
      <alignment horizontal="center" vertical="center"/>
    </xf>
    <xf numFmtId="0" fontId="1" fillId="0" borderId="22" xfId="62" applyFont="1" applyFill="1" applyBorder="1" applyAlignment="1">
      <alignment horizontal="center" vertical="center"/>
      <protection/>
    </xf>
    <xf numFmtId="0" fontId="28" fillId="0" borderId="22" xfId="0" applyFont="1" applyBorder="1" applyAlignment="1">
      <alignment horizontal="center" vertical="center"/>
    </xf>
    <xf numFmtId="38" fontId="1" fillId="0" borderId="24" xfId="50" applyFont="1" applyFill="1" applyBorder="1" applyAlignment="1">
      <alignment vertical="center" wrapText="1"/>
    </xf>
    <xf numFmtId="38" fontId="1" fillId="0" borderId="22" xfId="50" applyFont="1" applyFill="1" applyBorder="1" applyAlignment="1">
      <alignment vertical="center" wrapText="1"/>
    </xf>
    <xf numFmtId="0" fontId="17" fillId="0" borderId="24" xfId="0" applyFont="1" applyFill="1" applyBorder="1" applyAlignment="1">
      <alignment horizontal="left" vertical="center" wrapText="1"/>
    </xf>
    <xf numFmtId="0" fontId="17" fillId="0" borderId="22" xfId="0" applyFont="1" applyFill="1" applyBorder="1" applyAlignment="1">
      <alignment horizontal="left" vertical="center"/>
    </xf>
    <xf numFmtId="0" fontId="1" fillId="0" borderId="16" xfId="62" applyFont="1" applyFill="1" applyBorder="1" applyAlignment="1">
      <alignment horizontal="center" vertical="distributed" textRotation="255"/>
      <protection/>
    </xf>
    <xf numFmtId="0" fontId="1" fillId="0" borderId="19" xfId="62" applyFont="1" applyFill="1" applyBorder="1" applyAlignment="1">
      <alignment horizontal="center" vertical="distributed" textRotation="255"/>
      <protection/>
    </xf>
    <xf numFmtId="38" fontId="1" fillId="0" borderId="48" xfId="50" applyFont="1" applyFill="1" applyBorder="1" applyAlignment="1">
      <alignment horizontal="distributed" vertical="center"/>
    </xf>
    <xf numFmtId="0" fontId="7" fillId="0" borderId="20" xfId="0" applyFont="1" applyFill="1" applyBorder="1" applyAlignment="1">
      <alignment horizontal="left" vertical="center" wrapText="1" shrinkToFit="1"/>
    </xf>
    <xf numFmtId="0" fontId="7" fillId="0" borderId="56" xfId="0" applyFont="1" applyFill="1" applyBorder="1" applyAlignment="1">
      <alignment horizontal="left" vertical="center" shrinkToFit="1"/>
    </xf>
    <xf numFmtId="38" fontId="1" fillId="0" borderId="11" xfId="50" applyFont="1" applyFill="1" applyBorder="1" applyAlignment="1">
      <alignment vertical="center"/>
    </xf>
    <xf numFmtId="38" fontId="1" fillId="0" borderId="19" xfId="50" applyFont="1" applyFill="1" applyBorder="1" applyAlignment="1">
      <alignment vertical="center"/>
    </xf>
    <xf numFmtId="184" fontId="1" fillId="0" borderId="11" xfId="50" applyNumberFormat="1" applyFont="1" applyFill="1" applyBorder="1" applyAlignment="1">
      <alignment vertical="center"/>
    </xf>
    <xf numFmtId="184" fontId="1" fillId="0" borderId="19" xfId="50" applyNumberFormat="1" applyFont="1" applyFill="1" applyBorder="1" applyAlignment="1">
      <alignment vertical="center"/>
    </xf>
    <xf numFmtId="0" fontId="7" fillId="0" borderId="24" xfId="0" applyFont="1" applyFill="1" applyBorder="1" applyAlignment="1">
      <alignment horizontal="left" vertical="center" wrapText="1" shrinkToFit="1"/>
    </xf>
    <xf numFmtId="0" fontId="7" fillId="0" borderId="22" xfId="0" applyFont="1" applyFill="1" applyBorder="1" applyAlignment="1">
      <alignment horizontal="left" vertical="center" shrinkToFit="1"/>
    </xf>
    <xf numFmtId="0" fontId="31" fillId="0" borderId="24" xfId="62" applyFont="1" applyFill="1" applyBorder="1" applyAlignment="1">
      <alignment vertical="center" wrapText="1" shrinkToFit="1"/>
      <protection/>
    </xf>
    <xf numFmtId="0" fontId="31" fillId="0" borderId="22" xfId="62" applyFont="1" applyFill="1" applyBorder="1" applyAlignment="1">
      <alignment vertical="center" wrapText="1" shrinkToFit="1"/>
      <protection/>
    </xf>
    <xf numFmtId="184" fontId="1" fillId="0" borderId="52" xfId="50" applyNumberFormat="1" applyFont="1" applyFill="1" applyBorder="1" applyAlignment="1">
      <alignment vertical="center"/>
    </xf>
    <xf numFmtId="184" fontId="1" fillId="0" borderId="35" xfId="50" applyNumberFormat="1" applyFont="1" applyFill="1" applyBorder="1" applyAlignment="1">
      <alignment vertical="center"/>
    </xf>
    <xf numFmtId="38" fontId="1" fillId="0" borderId="12" xfId="50" applyFont="1" applyFill="1" applyBorder="1" applyAlignment="1">
      <alignment vertical="center"/>
    </xf>
    <xf numFmtId="38" fontId="1" fillId="0" borderId="20" xfId="50" applyFont="1" applyFill="1" applyBorder="1" applyAlignment="1">
      <alignment vertical="center"/>
    </xf>
    <xf numFmtId="184" fontId="1" fillId="0" borderId="51" xfId="50" applyNumberFormat="1" applyFont="1" applyFill="1" applyBorder="1" applyAlignment="1">
      <alignment vertical="center"/>
    </xf>
    <xf numFmtId="184" fontId="1" fillId="0" borderId="21" xfId="50" applyNumberFormat="1" applyFont="1" applyFill="1" applyBorder="1" applyAlignment="1">
      <alignment vertical="center"/>
    </xf>
    <xf numFmtId="38" fontId="1" fillId="0" borderId="12" xfId="50" applyFont="1" applyFill="1" applyBorder="1" applyAlignment="1">
      <alignment horizontal="distributed" vertical="center"/>
    </xf>
    <xf numFmtId="38" fontId="1" fillId="0" borderId="48" xfId="50" applyFont="1" applyFill="1" applyBorder="1" applyAlignment="1">
      <alignment/>
    </xf>
    <xf numFmtId="38" fontId="1" fillId="0" borderId="20" xfId="50" applyFont="1" applyFill="1" applyBorder="1" applyAlignment="1">
      <alignment/>
    </xf>
    <xf numFmtId="38" fontId="1" fillId="0" borderId="56" xfId="50" applyFont="1" applyFill="1" applyBorder="1" applyAlignment="1">
      <alignment/>
    </xf>
    <xf numFmtId="38" fontId="1" fillId="0" borderId="48" xfId="50" applyFont="1" applyFill="1" applyBorder="1" applyAlignment="1">
      <alignment horizontal="center" vertical="center"/>
    </xf>
    <xf numFmtId="38" fontId="1" fillId="0" borderId="56" xfId="50" applyFont="1" applyFill="1" applyBorder="1" applyAlignment="1">
      <alignment horizontal="center" vertical="center"/>
    </xf>
    <xf numFmtId="38" fontId="1" fillId="0" borderId="53" xfId="50" applyFont="1" applyFill="1" applyBorder="1" applyAlignment="1">
      <alignment vertical="center"/>
    </xf>
    <xf numFmtId="38" fontId="1" fillId="0" borderId="38" xfId="50" applyFont="1" applyFill="1" applyBorder="1" applyAlignment="1">
      <alignment vertical="center"/>
    </xf>
    <xf numFmtId="38" fontId="1" fillId="0" borderId="17" xfId="50" applyFont="1" applyFill="1" applyBorder="1" applyAlignment="1">
      <alignment horizontal="distributed" vertical="center"/>
    </xf>
    <xf numFmtId="0" fontId="1" fillId="0" borderId="0" xfId="62" applyFont="1" applyFill="1" applyAlignment="1">
      <alignment/>
      <protection/>
    </xf>
    <xf numFmtId="0" fontId="28" fillId="0" borderId="22" xfId="0" applyFont="1" applyBorder="1" applyAlignment="1">
      <alignment vertical="center"/>
    </xf>
    <xf numFmtId="0" fontId="1" fillId="0" borderId="24" xfId="62" applyFont="1" applyFill="1" applyBorder="1" applyAlignment="1">
      <alignment horizontal="distributed" vertical="center"/>
      <protection/>
    </xf>
    <xf numFmtId="0" fontId="7" fillId="0" borderId="24" xfId="0" applyFont="1" applyFill="1" applyBorder="1" applyAlignment="1">
      <alignment horizontal="left" vertical="center" wrapText="1"/>
    </xf>
    <xf numFmtId="0" fontId="7" fillId="0" borderId="22" xfId="0" applyFont="1" applyFill="1" applyBorder="1" applyAlignment="1">
      <alignment horizontal="left" vertical="center"/>
    </xf>
    <xf numFmtId="0" fontId="2" fillId="0" borderId="22" xfId="0" applyFont="1" applyFill="1" applyBorder="1" applyAlignment="1">
      <alignment horizontal="righ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1" fillId="0" borderId="48" xfId="62" applyFont="1" applyFill="1" applyBorder="1" applyAlignment="1">
      <alignment/>
      <protection/>
    </xf>
    <xf numFmtId="0" fontId="2" fillId="10" borderId="48" xfId="62" applyFont="1" applyFill="1" applyBorder="1" applyAlignment="1">
      <alignment horizontal="distributed" vertical="center" indent="1"/>
      <protection/>
    </xf>
    <xf numFmtId="0" fontId="2" fillId="10" borderId="53" xfId="62" applyFont="1" applyFill="1" applyBorder="1" applyAlignment="1">
      <alignment horizontal="distributed" vertical="center" indent="1"/>
      <protection/>
    </xf>
    <xf numFmtId="0" fontId="7" fillId="10" borderId="22"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2" fillId="0" borderId="23" xfId="0" applyFont="1" applyFill="1" applyBorder="1" applyAlignment="1">
      <alignment horizontal="right" vertical="center"/>
    </xf>
    <xf numFmtId="0" fontId="2" fillId="10" borderId="22" xfId="0" applyFont="1" applyFill="1" applyBorder="1" applyAlignment="1">
      <alignment horizontal="distributed" vertical="center" shrinkToFit="1"/>
    </xf>
    <xf numFmtId="0" fontId="2" fillId="10" borderId="56" xfId="62" applyFont="1" applyFill="1" applyBorder="1" applyAlignment="1">
      <alignment horizontal="distributed" vertical="center"/>
      <protection/>
    </xf>
    <xf numFmtId="0" fontId="2" fillId="10" borderId="22" xfId="62" applyFont="1" applyFill="1" applyBorder="1" applyAlignment="1">
      <alignment horizontal="distributed" vertical="center" indent="1"/>
      <protection/>
    </xf>
    <xf numFmtId="0" fontId="2" fillId="10" borderId="23" xfId="62" applyFont="1" applyFill="1" applyBorder="1" applyAlignment="1">
      <alignment horizontal="distributed" vertical="center" indent="1"/>
      <protection/>
    </xf>
    <xf numFmtId="0" fontId="31" fillId="10" borderId="48" xfId="62" applyFont="1" applyFill="1" applyBorder="1" applyAlignment="1">
      <alignment horizontal="distributed" vertical="center" wrapText="1" shrinkToFit="1"/>
      <protection/>
    </xf>
    <xf numFmtId="0" fontId="31" fillId="10" borderId="48" xfId="62" applyFont="1" applyFill="1" applyBorder="1" applyAlignment="1">
      <alignment horizontal="distributed" vertical="center" shrinkToFit="1"/>
      <protection/>
    </xf>
    <xf numFmtId="0" fontId="17" fillId="0" borderId="22" xfId="0" applyFont="1" applyFill="1" applyBorder="1" applyAlignment="1">
      <alignment horizontal="left" vertical="center" wrapText="1" shrinkToFit="1"/>
    </xf>
    <xf numFmtId="0" fontId="17" fillId="0" borderId="22" xfId="0" applyFont="1" applyFill="1" applyBorder="1" applyAlignment="1">
      <alignment horizontal="left" vertical="center" shrinkToFit="1"/>
    </xf>
    <xf numFmtId="0" fontId="17" fillId="10" borderId="22" xfId="0" applyFont="1" applyFill="1" applyBorder="1" applyAlignment="1">
      <alignment horizontal="left" vertical="center" wrapText="1" shrinkToFit="1"/>
    </xf>
    <xf numFmtId="38" fontId="1" fillId="0" borderId="52" xfId="50" applyFont="1" applyFill="1" applyBorder="1" applyAlignment="1">
      <alignment vertical="center"/>
    </xf>
    <xf numFmtId="38" fontId="1" fillId="0" borderId="35" xfId="50" applyFont="1" applyFill="1" applyBorder="1" applyAlignment="1">
      <alignment vertical="center"/>
    </xf>
    <xf numFmtId="38" fontId="1" fillId="0" borderId="12" xfId="50" applyFont="1" applyFill="1" applyBorder="1" applyAlignment="1" quotePrefix="1">
      <alignment horizontal="center" vertical="center"/>
    </xf>
    <xf numFmtId="0" fontId="1" fillId="0" borderId="20" xfId="62" applyFont="1" applyFill="1" applyBorder="1" applyAlignment="1">
      <alignment horizontal="center" vertical="center"/>
      <protection/>
    </xf>
    <xf numFmtId="0" fontId="1" fillId="0" borderId="56" xfId="62" applyFont="1" applyFill="1" applyBorder="1" applyAlignment="1">
      <alignment horizontal="distributed" vertical="center"/>
      <protection/>
    </xf>
    <xf numFmtId="176" fontId="1" fillId="0" borderId="12" xfId="50" applyNumberFormat="1" applyFont="1" applyFill="1" applyBorder="1" applyAlignment="1">
      <alignment vertical="center"/>
    </xf>
    <xf numFmtId="176" fontId="1" fillId="0" borderId="20" xfId="50" applyNumberFormat="1" applyFont="1" applyFill="1" applyBorder="1" applyAlignment="1">
      <alignment vertical="center"/>
    </xf>
    <xf numFmtId="38" fontId="1" fillId="0" borderId="51" xfId="50" applyFont="1" applyFill="1" applyBorder="1" applyAlignment="1">
      <alignment vertical="center"/>
    </xf>
    <xf numFmtId="38" fontId="1" fillId="0" borderId="21" xfId="50" applyFont="1" applyFill="1" applyBorder="1" applyAlignment="1">
      <alignment vertical="center"/>
    </xf>
    <xf numFmtId="184" fontId="1" fillId="0" borderId="12" xfId="50" applyNumberFormat="1" applyFont="1" applyFill="1" applyBorder="1" applyAlignment="1">
      <alignment vertical="center"/>
    </xf>
    <xf numFmtId="184" fontId="1" fillId="0" borderId="20" xfId="50" applyNumberFormat="1" applyFont="1" applyFill="1" applyBorder="1" applyAlignment="1">
      <alignment vertical="center"/>
    </xf>
    <xf numFmtId="38" fontId="1" fillId="0" borderId="0" xfId="50" applyFont="1" applyFill="1" applyBorder="1" applyAlignment="1">
      <alignment horizontal="distributed" vertical="center"/>
    </xf>
    <xf numFmtId="0" fontId="1" fillId="0" borderId="0" xfId="62" applyFont="1" applyFill="1" applyBorder="1" applyAlignment="1">
      <alignment horizontal="distributed" vertical="center"/>
      <protection/>
    </xf>
    <xf numFmtId="38" fontId="1" fillId="0" borderId="0" xfId="50" applyFont="1" applyFill="1" applyBorder="1" applyAlignment="1">
      <alignment horizontal="center" vertical="center"/>
    </xf>
    <xf numFmtId="38" fontId="1" fillId="0" borderId="37" xfId="50" applyFont="1" applyFill="1" applyBorder="1" applyAlignment="1">
      <alignment vertical="center"/>
    </xf>
    <xf numFmtId="176" fontId="1" fillId="0" borderId="11" xfId="50" applyNumberFormat="1" applyFont="1" applyFill="1" applyBorder="1" applyAlignment="1">
      <alignment vertical="center"/>
    </xf>
    <xf numFmtId="176" fontId="1" fillId="0" borderId="19" xfId="50" applyNumberFormat="1" applyFont="1" applyFill="1" applyBorder="1" applyAlignment="1">
      <alignment vertical="center"/>
    </xf>
    <xf numFmtId="38" fontId="1" fillId="10" borderId="22" xfId="50" applyFont="1" applyFill="1" applyBorder="1" applyAlignment="1">
      <alignment horizontal="distributed" vertical="center"/>
    </xf>
    <xf numFmtId="0" fontId="28" fillId="10" borderId="22" xfId="0" applyFont="1" applyFill="1" applyBorder="1" applyAlignment="1">
      <alignment horizontal="distributed" vertical="center"/>
    </xf>
    <xf numFmtId="0" fontId="1" fillId="0" borderId="12" xfId="62" applyFont="1" applyFill="1" applyBorder="1" applyAlignment="1" quotePrefix="1">
      <alignment horizontal="center" vertical="center"/>
      <protection/>
    </xf>
    <xf numFmtId="0" fontId="1" fillId="0" borderId="48" xfId="62" applyFont="1" applyFill="1" applyBorder="1" applyAlignment="1">
      <alignment horizontal="distributed" vertical="center"/>
      <protection/>
    </xf>
    <xf numFmtId="0" fontId="28" fillId="0" borderId="53" xfId="0" applyFont="1" applyBorder="1" applyAlignment="1">
      <alignment horizontal="distributed" vertical="center"/>
    </xf>
    <xf numFmtId="38" fontId="1" fillId="0" borderId="24" xfId="50" applyFont="1" applyFill="1" applyBorder="1" applyAlignment="1">
      <alignment horizontal="distributed" vertical="center" indent="1"/>
    </xf>
    <xf numFmtId="0" fontId="28" fillId="0" borderId="22" xfId="0" applyFont="1" applyBorder="1" applyAlignment="1">
      <alignment horizontal="distributed" vertical="center" indent="1"/>
    </xf>
    <xf numFmtId="0" fontId="1" fillId="0" borderId="56" xfId="62" applyFont="1" applyFill="1" applyBorder="1" applyAlignment="1">
      <alignment horizontal="center" vertical="center"/>
      <protection/>
    </xf>
    <xf numFmtId="0" fontId="28" fillId="0" borderId="38" xfId="0" applyFont="1" applyBorder="1" applyAlignment="1">
      <alignment horizontal="center" vertical="center"/>
    </xf>
    <xf numFmtId="0" fontId="1" fillId="0" borderId="10" xfId="62" applyFont="1" applyFill="1" applyBorder="1" applyAlignment="1">
      <alignment horizontal="center" vertical="center" textRotation="255"/>
      <protection/>
    </xf>
    <xf numFmtId="38" fontId="1" fillId="10" borderId="48" xfId="50" applyFont="1" applyFill="1" applyBorder="1" applyAlignment="1">
      <alignment horizontal="distributed" vertical="center"/>
    </xf>
    <xf numFmtId="0" fontId="28" fillId="10" borderId="48" xfId="0" applyFont="1" applyFill="1" applyBorder="1" applyAlignment="1">
      <alignment horizontal="distributed" vertical="center"/>
    </xf>
    <xf numFmtId="38" fontId="1" fillId="10" borderId="24" xfId="50" applyFont="1" applyFill="1" applyBorder="1" applyAlignment="1">
      <alignment horizontal="distributed" vertical="center"/>
    </xf>
    <xf numFmtId="0" fontId="1" fillId="10" borderId="22" xfId="62" applyFont="1" applyFill="1" applyBorder="1" applyAlignment="1">
      <alignment horizontal="distributed" vertical="center"/>
      <protection/>
    </xf>
    <xf numFmtId="0" fontId="1" fillId="0" borderId="11" xfId="62" applyFont="1" applyFill="1" applyBorder="1" applyAlignment="1">
      <alignment horizontal="center" vertical="center" textRotation="255"/>
      <protection/>
    </xf>
    <xf numFmtId="0" fontId="1" fillId="0" borderId="16" xfId="62" applyFont="1" applyFill="1" applyBorder="1" applyAlignment="1">
      <alignment horizontal="center" vertical="center" textRotation="255"/>
      <protection/>
    </xf>
    <xf numFmtId="0" fontId="1" fillId="0" borderId="19" xfId="62" applyFont="1" applyFill="1" applyBorder="1" applyAlignment="1">
      <alignment horizontal="center" vertical="center" textRotation="255"/>
      <protection/>
    </xf>
    <xf numFmtId="0" fontId="1" fillId="0" borderId="16" xfId="62" applyFont="1" applyFill="1" applyBorder="1" applyAlignment="1">
      <alignment horizontal="center" vertical="center"/>
      <protection/>
    </xf>
    <xf numFmtId="0" fontId="1" fillId="0" borderId="19" xfId="62" applyFont="1" applyFill="1" applyBorder="1" applyAlignment="1">
      <alignment horizontal="center" vertical="center"/>
      <protection/>
    </xf>
    <xf numFmtId="177" fontId="1" fillId="0" borderId="22" xfId="62" applyNumberFormat="1" applyFont="1" applyFill="1" applyBorder="1" applyAlignment="1">
      <alignment horizontal="distributed" vertical="center"/>
      <protection/>
    </xf>
    <xf numFmtId="0" fontId="1" fillId="0" borderId="22" xfId="62" applyFont="1" applyFill="1" applyBorder="1" applyAlignment="1">
      <alignment vertical="center"/>
      <protection/>
    </xf>
    <xf numFmtId="0" fontId="11" fillId="33" borderId="10"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38" fontId="1" fillId="0" borderId="0" xfId="50" applyFont="1" applyAlignment="1">
      <alignment horizontal="right"/>
    </xf>
    <xf numFmtId="38" fontId="1" fillId="0" borderId="16" xfId="50" applyFont="1" applyBorder="1" applyAlignment="1">
      <alignment horizontal="center" vertical="center" textRotation="255"/>
    </xf>
    <xf numFmtId="0" fontId="1" fillId="0" borderId="16" xfId="67" applyFont="1" applyBorder="1" applyAlignment="1">
      <alignment horizontal="center" vertical="center" textRotation="255"/>
      <protection/>
    </xf>
    <xf numFmtId="38" fontId="1" fillId="0" borderId="0" xfId="50" applyFont="1" applyBorder="1" applyAlignment="1">
      <alignment horizontal="left" vertical="center"/>
    </xf>
    <xf numFmtId="38" fontId="1" fillId="0" borderId="12" xfId="50" applyFont="1" applyFill="1" applyBorder="1" applyAlignment="1">
      <alignment horizontal="left" vertical="center"/>
    </xf>
    <xf numFmtId="38" fontId="1" fillId="0" borderId="48" xfId="50" applyFont="1" applyFill="1" applyBorder="1" applyAlignment="1">
      <alignment horizontal="left" vertical="center"/>
    </xf>
    <xf numFmtId="38" fontId="1" fillId="0" borderId="24" xfId="50"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11" fillId="0" borderId="10" xfId="0" applyFont="1" applyBorder="1" applyAlignment="1">
      <alignment vertical="center" wrapText="1"/>
    </xf>
    <xf numFmtId="0" fontId="5" fillId="33" borderId="10" xfId="0" applyFont="1" applyFill="1" applyBorder="1" applyAlignment="1">
      <alignment horizontal="center" vertical="center"/>
    </xf>
    <xf numFmtId="0" fontId="5" fillId="0" borderId="12"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38" fontId="2" fillId="0" borderId="24" xfId="48" applyFont="1" applyBorder="1" applyAlignment="1">
      <alignment horizontal="center" vertical="center"/>
    </xf>
    <xf numFmtId="38" fontId="2" fillId="0" borderId="22" xfId="48" applyFont="1" applyBorder="1" applyAlignment="1">
      <alignment horizontal="center" vertical="center"/>
    </xf>
    <xf numFmtId="38" fontId="2" fillId="0" borderId="23" xfId="48" applyFont="1" applyBorder="1" applyAlignment="1">
      <alignment horizontal="center" vertical="center"/>
    </xf>
    <xf numFmtId="38" fontId="17" fillId="0" borderId="24" xfId="48" applyFont="1" applyBorder="1" applyAlignment="1">
      <alignment vertical="center" wrapText="1"/>
    </xf>
    <xf numFmtId="38" fontId="17" fillId="0" borderId="22" xfId="48" applyFont="1" applyBorder="1" applyAlignment="1">
      <alignment vertical="center" wrapText="1"/>
    </xf>
    <xf numFmtId="38" fontId="17" fillId="0" borderId="23" xfId="48" applyFont="1" applyBorder="1" applyAlignment="1">
      <alignment vertical="center" wrapText="1"/>
    </xf>
    <xf numFmtId="38" fontId="2" fillId="0" borderId="24" xfId="48" applyFont="1" applyBorder="1" applyAlignment="1">
      <alignment vertical="center"/>
    </xf>
    <xf numFmtId="38" fontId="2" fillId="0" borderId="22" xfId="48" applyFont="1" applyBorder="1" applyAlignment="1">
      <alignment vertical="center"/>
    </xf>
    <xf numFmtId="38" fontId="2" fillId="0" borderId="23" xfId="48" applyFont="1" applyBorder="1" applyAlignment="1">
      <alignment vertical="center"/>
    </xf>
    <xf numFmtId="38" fontId="2" fillId="0" borderId="24" xfId="48" applyFont="1" applyBorder="1" applyAlignment="1">
      <alignment horizontal="left" vertical="center" wrapText="1"/>
    </xf>
    <xf numFmtId="38" fontId="2" fillId="0" borderId="22" xfId="48" applyFont="1" applyBorder="1" applyAlignment="1">
      <alignment horizontal="left" vertical="center" wrapText="1"/>
    </xf>
    <xf numFmtId="38" fontId="2" fillId="0" borderId="23" xfId="48" applyFont="1" applyBorder="1" applyAlignment="1">
      <alignment horizontal="left" vertical="center" wrapText="1"/>
    </xf>
    <xf numFmtId="38" fontId="2" fillId="0" borderId="24" xfId="48" applyFont="1" applyBorder="1" applyAlignment="1">
      <alignment vertical="center" wrapText="1"/>
    </xf>
    <xf numFmtId="0" fontId="5" fillId="0" borderId="24" xfId="0" applyFont="1" applyBorder="1" applyAlignment="1">
      <alignment vertical="center" wrapText="1"/>
    </xf>
    <xf numFmtId="0" fontId="5" fillId="0" borderId="48" xfId="0" applyFont="1" applyBorder="1" applyAlignment="1">
      <alignment vertical="center" wrapText="1"/>
    </xf>
    <xf numFmtId="38" fontId="2" fillId="0" borderId="22" xfId="48" applyFont="1" applyBorder="1" applyAlignment="1">
      <alignment vertical="center" wrapText="1"/>
    </xf>
    <xf numFmtId="38" fontId="2" fillId="0" borderId="23" xfId="48" applyFont="1" applyBorder="1" applyAlignment="1">
      <alignment vertical="center" wrapText="1"/>
    </xf>
    <xf numFmtId="0" fontId="16" fillId="0" borderId="24" xfId="0" applyFont="1" applyBorder="1" applyAlignment="1">
      <alignment vertical="center"/>
    </xf>
    <xf numFmtId="0" fontId="16" fillId="0" borderId="22" xfId="0" applyFont="1" applyBorder="1" applyAlignment="1">
      <alignment vertical="center"/>
    </xf>
    <xf numFmtId="0" fontId="16" fillId="0" borderId="23" xfId="0" applyFont="1" applyBorder="1" applyAlignment="1">
      <alignment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vertical="center" wrapText="1"/>
    </xf>
    <xf numFmtId="0" fontId="0" fillId="0" borderId="24" xfId="0" applyFont="1" applyBorder="1" applyAlignment="1">
      <alignment vertical="center"/>
    </xf>
    <xf numFmtId="0" fontId="16" fillId="0" borderId="24" xfId="0" applyFont="1" applyBorder="1" applyAlignment="1">
      <alignment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0" fillId="0" borderId="17" xfId="0" applyFont="1" applyFill="1" applyBorder="1" applyAlignment="1">
      <alignment vertical="center" shrinkToFit="1"/>
    </xf>
    <xf numFmtId="0" fontId="0" fillId="0" borderId="37" xfId="0" applyFont="1" applyFill="1" applyBorder="1" applyAlignment="1">
      <alignment vertical="center" shrinkToFit="1"/>
    </xf>
    <xf numFmtId="0" fontId="0" fillId="33" borderId="51"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10" xfId="0" applyFont="1" applyFill="1" applyBorder="1" applyAlignment="1">
      <alignment horizontal="center" vertical="center" wrapText="1"/>
    </xf>
    <xf numFmtId="0" fontId="0" fillId="0" borderId="309" xfId="0" applyFont="1" applyBorder="1" applyAlignment="1">
      <alignment horizontal="center" vertical="center"/>
    </xf>
    <xf numFmtId="0" fontId="0" fillId="0" borderId="310" xfId="0" applyFont="1" applyBorder="1" applyAlignment="1">
      <alignment horizontal="center" vertical="center"/>
    </xf>
    <xf numFmtId="0" fontId="0" fillId="0" borderId="41" xfId="0" applyFont="1" applyFill="1" applyBorder="1" applyAlignment="1">
      <alignment horizontal="left" vertical="center" indent="1"/>
    </xf>
    <xf numFmtId="0" fontId="0" fillId="0" borderId="128" xfId="0" applyFont="1" applyFill="1" applyBorder="1" applyAlignment="1">
      <alignment horizontal="left" vertical="center" indent="1"/>
    </xf>
    <xf numFmtId="0" fontId="0" fillId="0" borderId="311" xfId="0" applyFont="1" applyFill="1" applyBorder="1" applyAlignment="1">
      <alignment horizontal="left" vertical="center" indent="1"/>
    </xf>
    <xf numFmtId="0" fontId="0" fillId="0" borderId="17" xfId="0" applyFont="1" applyBorder="1" applyAlignment="1">
      <alignment horizontal="left" vertical="center" indent="1"/>
    </xf>
    <xf numFmtId="0" fontId="0" fillId="0" borderId="0" xfId="0" applyFont="1" applyBorder="1" applyAlignment="1">
      <alignment horizontal="left" vertical="center" indent="1"/>
    </xf>
    <xf numFmtId="0" fontId="0" fillId="0" borderId="12" xfId="0" applyFont="1" applyFill="1" applyBorder="1" applyAlignment="1">
      <alignment vertical="center" shrinkToFit="1"/>
    </xf>
    <xf numFmtId="0" fontId="0" fillId="0" borderId="53" xfId="0" applyFont="1" applyFill="1" applyBorder="1" applyAlignment="1">
      <alignment vertical="center" shrinkToFit="1"/>
    </xf>
    <xf numFmtId="0" fontId="0" fillId="0" borderId="56" xfId="0" applyFont="1" applyBorder="1" applyAlignment="1">
      <alignment horizontal="right"/>
    </xf>
    <xf numFmtId="0" fontId="0" fillId="0" borderId="48" xfId="0" applyFont="1" applyFill="1" applyBorder="1" applyAlignment="1">
      <alignment vertical="center" shrinkToFit="1"/>
    </xf>
    <xf numFmtId="0" fontId="0" fillId="34" borderId="12" xfId="0" applyFill="1" applyBorder="1" applyAlignment="1">
      <alignment vertical="center"/>
    </xf>
    <xf numFmtId="0" fontId="0" fillId="34" borderId="53" xfId="0" applyFont="1" applyFill="1" applyBorder="1" applyAlignment="1">
      <alignment vertical="center"/>
    </xf>
    <xf numFmtId="0" fontId="0" fillId="0" borderId="17"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38" xfId="0" applyFont="1" applyFill="1" applyBorder="1" applyAlignment="1">
      <alignment horizontal="left" vertical="center" indent="1"/>
    </xf>
    <xf numFmtId="0" fontId="0" fillId="0" borderId="12" xfId="0" applyFont="1" applyBorder="1" applyAlignment="1">
      <alignment horizontal="left" vertical="center" indent="1"/>
    </xf>
    <xf numFmtId="0" fontId="0" fillId="0" borderId="48" xfId="0" applyFont="1" applyBorder="1" applyAlignment="1">
      <alignment horizontal="left" vertical="center" indent="1"/>
    </xf>
    <xf numFmtId="0" fontId="0" fillId="33" borderId="11" xfId="0" applyFont="1" applyFill="1" applyBorder="1" applyAlignment="1">
      <alignment horizontal="center" vertical="center"/>
    </xf>
    <xf numFmtId="0" fontId="0" fillId="33" borderId="16" xfId="0" applyFont="1" applyFill="1" applyBorder="1" applyAlignment="1">
      <alignment vertical="center"/>
    </xf>
    <xf numFmtId="0" fontId="0" fillId="33" borderId="19" xfId="0" applyFont="1" applyFill="1" applyBorder="1" applyAlignment="1">
      <alignment vertical="center"/>
    </xf>
    <xf numFmtId="0" fontId="0" fillId="0" borderId="312" xfId="0" applyFont="1" applyBorder="1" applyAlignment="1">
      <alignment vertical="center"/>
    </xf>
    <xf numFmtId="0" fontId="0" fillId="0" borderId="313" xfId="0" applyFont="1" applyBorder="1" applyAlignment="1">
      <alignment vertical="center"/>
    </xf>
    <xf numFmtId="0" fontId="0" fillId="33" borderId="12"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12" xfId="0" applyFont="1" applyFill="1" applyBorder="1" applyAlignment="1">
      <alignment horizontal="left" vertical="center" indent="1"/>
    </xf>
    <xf numFmtId="0" fontId="0" fillId="0" borderId="22" xfId="0" applyFont="1" applyFill="1" applyBorder="1" applyAlignment="1">
      <alignment horizontal="left" vertical="center" indent="1"/>
    </xf>
    <xf numFmtId="0" fontId="0" fillId="0" borderId="23" xfId="0" applyFont="1" applyFill="1" applyBorder="1" applyAlignment="1">
      <alignment horizontal="left" vertical="center" indent="1"/>
    </xf>
    <xf numFmtId="0" fontId="0" fillId="0" borderId="24" xfId="0" applyFont="1" applyFill="1" applyBorder="1" applyAlignment="1">
      <alignment horizontal="left" vertical="center" indent="1"/>
    </xf>
    <xf numFmtId="0" fontId="28" fillId="0" borderId="0" xfId="0" applyFont="1" applyBorder="1" applyAlignment="1">
      <alignment horizontal="right"/>
    </xf>
    <xf numFmtId="0" fontId="0" fillId="34" borderId="20" xfId="0" applyFont="1" applyFill="1" applyBorder="1" applyAlignment="1">
      <alignment horizontal="center" vertical="center" shrinkToFit="1"/>
    </xf>
    <xf numFmtId="0" fontId="0" fillId="0" borderId="56" xfId="0" applyFont="1" applyBorder="1" applyAlignment="1">
      <alignment vertical="center"/>
    </xf>
    <xf numFmtId="0" fontId="0" fillId="0" borderId="38" xfId="0" applyFont="1" applyBorder="1" applyAlignment="1">
      <alignment vertical="center"/>
    </xf>
    <xf numFmtId="0" fontId="0" fillId="0" borderId="0"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3" xfId="0" applyFont="1" applyFill="1" applyBorder="1" applyAlignment="1">
      <alignment horizontal="center" vertical="center"/>
    </xf>
    <xf numFmtId="0" fontId="0" fillId="33" borderId="48" xfId="0" applyFont="1" applyFill="1" applyBorder="1" applyAlignment="1">
      <alignment horizontal="center" vertical="center" shrinkToFit="1"/>
    </xf>
    <xf numFmtId="0" fontId="0" fillId="33" borderId="0" xfId="0" applyFont="1" applyFill="1" applyBorder="1" applyAlignment="1">
      <alignment vertical="center" shrinkToFit="1"/>
    </xf>
    <xf numFmtId="0" fontId="0" fillId="33" borderId="56" xfId="0" applyFont="1" applyFill="1" applyBorder="1" applyAlignment="1">
      <alignment vertical="center" shrinkToFit="1"/>
    </xf>
    <xf numFmtId="0" fontId="0" fillId="33" borderId="53" xfId="0" applyFont="1" applyFill="1" applyBorder="1" applyAlignment="1">
      <alignment horizontal="center" vertical="center" shrinkToFit="1"/>
    </xf>
    <xf numFmtId="0" fontId="0" fillId="33" borderId="37" xfId="0" applyFont="1" applyFill="1" applyBorder="1" applyAlignment="1">
      <alignment vertical="center" shrinkToFit="1"/>
    </xf>
    <xf numFmtId="0" fontId="0" fillId="33" borderId="38" xfId="0" applyFont="1" applyFill="1" applyBorder="1" applyAlignment="1">
      <alignment vertical="center" shrinkToFit="1"/>
    </xf>
    <xf numFmtId="0" fontId="0" fillId="0" borderId="129" xfId="0" applyFont="1" applyFill="1" applyBorder="1" applyAlignment="1">
      <alignment horizontal="left" vertical="center" indent="1"/>
    </xf>
    <xf numFmtId="0" fontId="0" fillId="0" borderId="12" xfId="0" applyFont="1" applyFill="1" applyBorder="1" applyAlignment="1">
      <alignment vertical="center" wrapText="1"/>
    </xf>
    <xf numFmtId="0" fontId="0" fillId="0" borderId="48" xfId="0" applyFont="1" applyBorder="1" applyAlignment="1">
      <alignment vertical="center"/>
    </xf>
    <xf numFmtId="0" fontId="0" fillId="0" borderId="53"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0" fillId="0" borderId="20" xfId="0" applyFont="1" applyBorder="1" applyAlignment="1">
      <alignment vertical="center"/>
    </xf>
    <xf numFmtId="0" fontId="0" fillId="0" borderId="56" xfId="0" applyFont="1" applyFill="1" applyBorder="1" applyAlignment="1">
      <alignment horizontal="left" vertical="center" indent="1"/>
    </xf>
    <xf numFmtId="0" fontId="0" fillId="0" borderId="11" xfId="0" applyFont="1" applyBorder="1" applyAlignment="1">
      <alignment vertical="center" textRotation="255"/>
    </xf>
    <xf numFmtId="0" fontId="0" fillId="0" borderId="16" xfId="0" applyFont="1" applyBorder="1" applyAlignment="1">
      <alignment vertical="center" textRotation="255"/>
    </xf>
    <xf numFmtId="0" fontId="0" fillId="0" borderId="19" xfId="0" applyFont="1" applyBorder="1" applyAlignment="1">
      <alignment vertical="center" textRotation="255"/>
    </xf>
    <xf numFmtId="0" fontId="0" fillId="0" borderId="314" xfId="0" applyFont="1" applyBorder="1" applyAlignment="1">
      <alignment vertical="center"/>
    </xf>
    <xf numFmtId="0" fontId="0" fillId="33" borderId="12" xfId="0" applyFont="1" applyFill="1" applyBorder="1" applyAlignment="1">
      <alignment vertical="center"/>
    </xf>
    <xf numFmtId="0" fontId="0" fillId="0" borderId="0" xfId="0" applyFont="1" applyAlignment="1">
      <alignment vertical="center"/>
    </xf>
    <xf numFmtId="0" fontId="28" fillId="33" borderId="110" xfId="0" applyFont="1" applyFill="1" applyBorder="1" applyAlignment="1">
      <alignment horizontal="center" vertical="center" wrapText="1"/>
    </xf>
    <xf numFmtId="0" fontId="0" fillId="0" borderId="309" xfId="0" applyBorder="1" applyAlignment="1">
      <alignment horizontal="center" vertical="center"/>
    </xf>
    <xf numFmtId="0" fontId="0" fillId="0" borderId="310" xfId="0" applyBorder="1" applyAlignment="1">
      <alignment horizontal="center" vertical="center"/>
    </xf>
    <xf numFmtId="0" fontId="28" fillId="0" borderId="312" xfId="0" applyFont="1" applyBorder="1" applyAlignment="1">
      <alignment vertical="center"/>
    </xf>
    <xf numFmtId="0" fontId="28" fillId="0" borderId="313" xfId="0" applyFont="1" applyBorder="1" applyAlignment="1">
      <alignment vertical="center"/>
    </xf>
    <xf numFmtId="0" fontId="28" fillId="0" borderId="41" xfId="0" applyFont="1" applyFill="1" applyBorder="1" applyAlignment="1">
      <alignment horizontal="left" vertical="center" indent="1"/>
    </xf>
    <xf numFmtId="0" fontId="28" fillId="0" borderId="128" xfId="0" applyFont="1" applyFill="1" applyBorder="1" applyAlignment="1">
      <alignment horizontal="left" vertical="center" indent="1"/>
    </xf>
    <xf numFmtId="0" fontId="28" fillId="0" borderId="311" xfId="0" applyFont="1" applyFill="1" applyBorder="1" applyAlignment="1">
      <alignment horizontal="left" vertical="center" indent="1"/>
    </xf>
    <xf numFmtId="0" fontId="28" fillId="0" borderId="12" xfId="0" applyFont="1" applyFill="1" applyBorder="1" applyAlignment="1">
      <alignment horizontal="left" vertical="center" indent="1"/>
    </xf>
    <xf numFmtId="0" fontId="28" fillId="0" borderId="22" xfId="0" applyFont="1" applyFill="1" applyBorder="1" applyAlignment="1">
      <alignment horizontal="left" vertical="center" indent="1"/>
    </xf>
    <xf numFmtId="0" fontId="28" fillId="0" borderId="23" xfId="0" applyFont="1" applyFill="1" applyBorder="1" applyAlignment="1">
      <alignment horizontal="left" vertical="center" indent="1"/>
    </xf>
    <xf numFmtId="0" fontId="28" fillId="0" borderId="24" xfId="0" applyFont="1" applyBorder="1" applyAlignment="1">
      <alignment horizontal="center" vertical="center" shrinkToFit="1"/>
    </xf>
    <xf numFmtId="0" fontId="28" fillId="0" borderId="22" xfId="0" applyFont="1" applyBorder="1" applyAlignment="1">
      <alignment horizontal="center" vertical="center" shrinkToFit="1"/>
    </xf>
    <xf numFmtId="0" fontId="28" fillId="0" borderId="23" xfId="0" applyFont="1" applyBorder="1" applyAlignment="1">
      <alignment horizontal="center" vertical="center" shrinkToFit="1"/>
    </xf>
    <xf numFmtId="0" fontId="28" fillId="0" borderId="12" xfId="0" applyFont="1" applyFill="1" applyBorder="1" applyAlignment="1">
      <alignment vertical="center" shrinkToFit="1"/>
    </xf>
    <xf numFmtId="0" fontId="28" fillId="0" borderId="53" xfId="0" applyFont="1" applyFill="1" applyBorder="1" applyAlignment="1">
      <alignment vertical="center" shrinkToFit="1"/>
    </xf>
    <xf numFmtId="0" fontId="28" fillId="0" borderId="0" xfId="0" applyFont="1" applyFill="1" applyBorder="1" applyAlignment="1">
      <alignment vertical="center"/>
    </xf>
    <xf numFmtId="0" fontId="28" fillId="0" borderId="48" xfId="0" applyFont="1" applyFill="1" applyBorder="1" applyAlignment="1">
      <alignment vertical="center" shrinkToFit="1"/>
    </xf>
    <xf numFmtId="0" fontId="28" fillId="0" borderId="24"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28" fillId="34" borderId="12" xfId="0" applyFont="1" applyFill="1" applyBorder="1" applyAlignment="1">
      <alignment vertical="center"/>
    </xf>
    <xf numFmtId="0" fontId="28" fillId="34" borderId="53" xfId="0" applyFont="1" applyFill="1" applyBorder="1" applyAlignment="1">
      <alignment vertical="center"/>
    </xf>
    <xf numFmtId="0" fontId="28" fillId="0" borderId="24" xfId="0" applyFont="1" applyBorder="1" applyAlignment="1">
      <alignment vertical="center" shrinkToFit="1"/>
    </xf>
    <xf numFmtId="0" fontId="28" fillId="0" borderId="22" xfId="0" applyFont="1" applyBorder="1" applyAlignment="1">
      <alignment vertical="center" shrinkToFit="1"/>
    </xf>
    <xf numFmtId="0" fontId="28" fillId="0" borderId="23" xfId="0" applyFont="1" applyBorder="1" applyAlignment="1">
      <alignment vertical="center" shrinkToFit="1"/>
    </xf>
    <xf numFmtId="0" fontId="28" fillId="33" borderId="51" xfId="0" applyFont="1" applyFill="1" applyBorder="1" applyAlignment="1">
      <alignment horizontal="center" vertical="center" wrapText="1"/>
    </xf>
    <xf numFmtId="0" fontId="28" fillId="33" borderId="18" xfId="0" applyFont="1" applyFill="1" applyBorder="1" applyAlignment="1">
      <alignment horizontal="center" vertical="center"/>
    </xf>
    <xf numFmtId="0" fontId="28" fillId="33" borderId="21" xfId="0" applyFont="1" applyFill="1" applyBorder="1" applyAlignment="1">
      <alignment horizontal="center" vertical="center"/>
    </xf>
    <xf numFmtId="0" fontId="28" fillId="0" borderId="17" xfId="0" applyFont="1" applyFill="1" applyBorder="1" applyAlignment="1">
      <alignment horizontal="left" vertical="center" indent="1"/>
    </xf>
    <xf numFmtId="0" fontId="28" fillId="0" borderId="0" xfId="0" applyFont="1" applyFill="1" applyBorder="1" applyAlignment="1">
      <alignment horizontal="left" vertical="center" indent="1"/>
    </xf>
    <xf numFmtId="0" fontId="28" fillId="0" borderId="38" xfId="0" applyFont="1" applyFill="1" applyBorder="1" applyAlignment="1">
      <alignment horizontal="left" vertical="center" indent="1"/>
    </xf>
    <xf numFmtId="0" fontId="28" fillId="0" borderId="56" xfId="0" applyFont="1" applyBorder="1" applyAlignment="1">
      <alignment horizontal="right"/>
    </xf>
    <xf numFmtId="0" fontId="28" fillId="0" borderId="24" xfId="0" applyFont="1" applyFill="1" applyBorder="1" applyAlignment="1">
      <alignment horizontal="left" vertical="center" indent="1"/>
    </xf>
    <xf numFmtId="0" fontId="28" fillId="0" borderId="17" xfId="0" applyFont="1" applyFill="1" applyBorder="1" applyAlignment="1">
      <alignment vertical="center" shrinkToFit="1"/>
    </xf>
    <xf numFmtId="0" fontId="28" fillId="0" borderId="37" xfId="0" applyFont="1" applyFill="1" applyBorder="1" applyAlignment="1">
      <alignment vertical="center" shrinkToFit="1"/>
    </xf>
    <xf numFmtId="0" fontId="28" fillId="0" borderId="12" xfId="0" applyFont="1" applyBorder="1" applyAlignment="1">
      <alignment horizontal="left" vertical="center" indent="1"/>
    </xf>
    <xf numFmtId="0" fontId="28" fillId="0" borderId="48" xfId="0" applyFont="1" applyBorder="1" applyAlignment="1">
      <alignment horizontal="left" vertical="center" indent="1"/>
    </xf>
    <xf numFmtId="0" fontId="28" fillId="0" borderId="17" xfId="0" applyFont="1" applyBorder="1" applyAlignment="1">
      <alignment horizontal="left" vertical="center" indent="1"/>
    </xf>
    <xf numFmtId="0" fontId="28" fillId="0" borderId="0" xfId="0" applyFont="1" applyBorder="1" applyAlignment="1">
      <alignment horizontal="left" vertical="center" indent="1"/>
    </xf>
    <xf numFmtId="0" fontId="28" fillId="0" borderId="314" xfId="0" applyFont="1" applyBorder="1" applyAlignment="1">
      <alignment vertical="center"/>
    </xf>
    <xf numFmtId="0" fontId="28" fillId="0" borderId="129" xfId="0" applyFont="1" applyFill="1" applyBorder="1" applyAlignment="1">
      <alignment horizontal="left" vertical="center" indent="1"/>
    </xf>
    <xf numFmtId="0" fontId="28" fillId="33" borderId="37" xfId="0" applyFont="1" applyFill="1" applyBorder="1" applyAlignment="1">
      <alignment vertical="center" shrinkToFit="1"/>
    </xf>
    <xf numFmtId="0" fontId="28" fillId="33" borderId="38" xfId="0" applyFont="1" applyFill="1" applyBorder="1" applyAlignment="1">
      <alignment vertical="center" shrinkToFit="1"/>
    </xf>
    <xf numFmtId="0" fontId="28" fillId="33" borderId="48" xfId="0" applyFont="1" applyFill="1" applyBorder="1" applyAlignment="1">
      <alignment horizontal="center" vertical="center" shrinkToFit="1"/>
    </xf>
    <xf numFmtId="0" fontId="28" fillId="33" borderId="0" xfId="0" applyFont="1" applyFill="1" applyBorder="1" applyAlignment="1">
      <alignment vertical="center" shrinkToFit="1"/>
    </xf>
    <xf numFmtId="0" fontId="28" fillId="33" borderId="56" xfId="0" applyFont="1" applyFill="1" applyBorder="1" applyAlignment="1">
      <alignment vertical="center" shrinkToFit="1"/>
    </xf>
    <xf numFmtId="0" fontId="28" fillId="0" borderId="11" xfId="0" applyFont="1" applyBorder="1" applyAlignment="1">
      <alignment vertical="center" textRotation="255"/>
    </xf>
    <xf numFmtId="0" fontId="0" fillId="0" borderId="16" xfId="0" applyBorder="1" applyAlignment="1">
      <alignment vertical="center" textRotation="255"/>
    </xf>
    <xf numFmtId="0" fontId="0" fillId="0" borderId="19" xfId="0" applyBorder="1" applyAlignment="1">
      <alignment vertical="center" textRotation="255"/>
    </xf>
    <xf numFmtId="0" fontId="28" fillId="34" borderId="24" xfId="0"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8" fillId="0" borderId="12" xfId="0" applyFont="1" applyFill="1" applyBorder="1" applyAlignment="1">
      <alignment horizontal="left" vertical="center" indent="1" shrinkToFit="1"/>
    </xf>
    <xf numFmtId="0" fontId="28" fillId="0" borderId="48" xfId="0" applyFont="1" applyFill="1" applyBorder="1" applyAlignment="1">
      <alignment horizontal="left" vertical="center" indent="1" shrinkToFit="1"/>
    </xf>
    <xf numFmtId="0" fontId="28" fillId="0" borderId="53" xfId="0" applyFont="1" applyFill="1" applyBorder="1" applyAlignment="1">
      <alignment horizontal="left" vertical="center" indent="1" shrinkToFit="1"/>
    </xf>
    <xf numFmtId="0" fontId="28" fillId="0" borderId="41" xfId="0" applyFont="1" applyFill="1" applyBorder="1" applyAlignment="1">
      <alignment horizontal="left" vertical="center" indent="1" shrinkToFit="1"/>
    </xf>
    <xf numFmtId="0" fontId="28" fillId="0" borderId="128" xfId="0" applyFont="1" applyFill="1" applyBorder="1" applyAlignment="1">
      <alignment horizontal="left" vertical="center" indent="1" shrinkToFit="1"/>
    </xf>
    <xf numFmtId="0" fontId="28" fillId="0" borderId="302" xfId="0" applyFont="1" applyFill="1" applyBorder="1" applyAlignment="1">
      <alignment horizontal="left" vertical="center" indent="1" shrinkToFit="1"/>
    </xf>
    <xf numFmtId="0" fontId="28" fillId="0" borderId="17" xfId="0" applyFont="1" applyFill="1" applyBorder="1" applyAlignment="1">
      <alignment horizontal="left" vertical="center" indent="1" shrinkToFit="1"/>
    </xf>
    <xf numFmtId="0" fontId="28" fillId="0" borderId="0" xfId="0" applyFont="1" applyFill="1" applyBorder="1" applyAlignment="1">
      <alignment horizontal="left" vertical="center" indent="1" shrinkToFit="1"/>
    </xf>
    <xf numFmtId="0" fontId="28" fillId="0" borderId="37" xfId="0" applyFont="1" applyFill="1" applyBorder="1" applyAlignment="1">
      <alignment horizontal="left" vertical="center" indent="1" shrinkToFit="1"/>
    </xf>
    <xf numFmtId="0" fontId="28" fillId="34" borderId="31" xfId="0" applyFont="1" applyFill="1" applyBorder="1" applyAlignment="1">
      <alignment vertical="center"/>
    </xf>
    <xf numFmtId="0" fontId="28" fillId="34" borderId="142" xfId="0" applyFont="1" applyFill="1" applyBorder="1" applyAlignment="1">
      <alignment vertical="center"/>
    </xf>
    <xf numFmtId="0" fontId="28" fillId="34" borderId="54" xfId="0" applyFont="1" applyFill="1" applyBorder="1" applyAlignment="1">
      <alignment vertical="center"/>
    </xf>
    <xf numFmtId="0" fontId="0" fillId="34" borderId="12" xfId="0" applyFont="1" applyFill="1" applyBorder="1" applyAlignment="1">
      <alignment vertical="center"/>
    </xf>
    <xf numFmtId="0" fontId="28" fillId="0" borderId="302" xfId="0" applyFont="1" applyFill="1" applyBorder="1" applyAlignment="1">
      <alignment horizontal="left" vertical="center" indent="1"/>
    </xf>
    <xf numFmtId="0" fontId="28" fillId="34" borderId="48" xfId="0" applyFont="1" applyFill="1" applyBorder="1" applyAlignment="1">
      <alignment vertical="center"/>
    </xf>
    <xf numFmtId="0" fontId="28" fillId="34" borderId="22" xfId="0" applyFont="1" applyFill="1" applyBorder="1" applyAlignment="1">
      <alignment vertical="center"/>
    </xf>
    <xf numFmtId="0" fontId="28" fillId="34" borderId="23" xfId="0" applyFont="1" applyFill="1" applyBorder="1" applyAlignment="1">
      <alignment vertical="center"/>
    </xf>
    <xf numFmtId="0" fontId="32" fillId="0" borderId="0" xfId="61" applyFont="1" applyAlignment="1">
      <alignment horizontal="right"/>
      <protection/>
    </xf>
    <xf numFmtId="0" fontId="32" fillId="0" borderId="56" xfId="61" applyFont="1" applyBorder="1" applyAlignment="1">
      <alignment horizontal="right"/>
      <protection/>
    </xf>
    <xf numFmtId="0" fontId="0" fillId="0" borderId="17"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37" xfId="0" applyFont="1" applyFill="1" applyBorder="1" applyAlignment="1">
      <alignment horizontal="left" vertical="center" indent="1" shrinkToFit="1"/>
    </xf>
    <xf numFmtId="0" fontId="28" fillId="0" borderId="53" xfId="0" applyFont="1" applyBorder="1" applyAlignment="1">
      <alignment horizontal="left" vertical="center" indent="1"/>
    </xf>
    <xf numFmtId="0" fontId="4" fillId="0" borderId="0" xfId="0" applyFont="1" applyAlignment="1">
      <alignment vertical="center"/>
    </xf>
    <xf numFmtId="0" fontId="11" fillId="0" borderId="113" xfId="68" applyFont="1" applyBorder="1" applyAlignment="1">
      <alignment horizontal="right" vertical="center"/>
      <protection/>
    </xf>
    <xf numFmtId="0" fontId="11" fillId="0" borderId="114" xfId="68" applyFont="1" applyBorder="1" applyAlignment="1">
      <alignment horizontal="right" vertical="center"/>
      <protection/>
    </xf>
    <xf numFmtId="0" fontId="1" fillId="0" borderId="315" xfId="68" applyFont="1" applyBorder="1" applyAlignment="1">
      <alignment horizontal="center" vertical="center"/>
      <protection/>
    </xf>
    <xf numFmtId="0" fontId="16" fillId="0" borderId="294" xfId="0" applyFont="1" applyBorder="1" applyAlignment="1">
      <alignment vertical="center" textRotation="255"/>
    </xf>
    <xf numFmtId="0" fontId="16" fillId="0" borderId="86" xfId="0" applyFont="1" applyBorder="1" applyAlignment="1">
      <alignment vertical="center" textRotation="255"/>
    </xf>
    <xf numFmtId="0" fontId="16" fillId="0" borderId="295" xfId="0" applyFont="1" applyBorder="1" applyAlignment="1">
      <alignment vertical="center" textRotation="255"/>
    </xf>
    <xf numFmtId="0" fontId="1" fillId="0" borderId="117" xfId="0" applyFont="1" applyFill="1" applyBorder="1" applyAlignment="1">
      <alignment horizontal="left" vertical="center"/>
    </xf>
    <xf numFmtId="0" fontId="1" fillId="0" borderId="48" xfId="0" applyFont="1" applyFill="1" applyBorder="1" applyAlignment="1">
      <alignment horizontal="left" vertical="center"/>
    </xf>
    <xf numFmtId="0" fontId="1" fillId="0" borderId="23" xfId="0" applyFont="1" applyFill="1" applyBorder="1" applyAlignment="1">
      <alignment horizontal="left" vertical="center"/>
    </xf>
    <xf numFmtId="0" fontId="0" fillId="34" borderId="20" xfId="0" applyFont="1" applyFill="1" applyBorder="1" applyAlignment="1">
      <alignment horizontal="center" vertical="center"/>
    </xf>
    <xf numFmtId="0" fontId="0" fillId="34" borderId="38" xfId="0" applyFont="1" applyFill="1" applyBorder="1" applyAlignment="1">
      <alignment horizontal="center" vertical="center"/>
    </xf>
    <xf numFmtId="0" fontId="1" fillId="0" borderId="316" xfId="0" applyFont="1" applyFill="1" applyBorder="1" applyAlignment="1">
      <alignment horizontal="left" vertical="center"/>
    </xf>
    <xf numFmtId="0" fontId="1" fillId="0" borderId="22" xfId="0" applyFont="1" applyFill="1" applyBorder="1" applyAlignment="1">
      <alignment horizontal="left" vertical="center"/>
    </xf>
    <xf numFmtId="0" fontId="36" fillId="0" borderId="294" xfId="61" applyFont="1" applyBorder="1" applyAlignment="1">
      <alignment horizontal="center" vertical="center" textRotation="255"/>
      <protection/>
    </xf>
    <xf numFmtId="0" fontId="36" fillId="0" borderId="86" xfId="61" applyFont="1" applyBorder="1" applyAlignment="1">
      <alignment horizontal="center" vertical="center" textRotation="255"/>
      <protection/>
    </xf>
    <xf numFmtId="0" fontId="36" fillId="0" borderId="295" xfId="61" applyFont="1" applyBorder="1" applyAlignment="1">
      <alignment horizontal="center" vertical="center" textRotation="255"/>
      <protection/>
    </xf>
    <xf numFmtId="0" fontId="36" fillId="0" borderId="10" xfId="61" applyFont="1" applyBorder="1" applyAlignment="1">
      <alignment horizontal="center" vertical="center"/>
      <protection/>
    </xf>
    <xf numFmtId="0" fontId="36" fillId="0" borderId="72" xfId="61" applyFont="1" applyBorder="1" applyAlignment="1">
      <alignment horizontal="center" vertical="center"/>
      <protection/>
    </xf>
    <xf numFmtId="0" fontId="36" fillId="0" borderId="84" xfId="61" applyFont="1" applyBorder="1" applyAlignment="1">
      <alignment horizontal="center" vertical="center"/>
      <protection/>
    </xf>
    <xf numFmtId="0" fontId="36" fillId="0" borderId="63" xfId="61" applyFont="1" applyBorder="1" applyAlignment="1">
      <alignment horizontal="center" vertical="center"/>
      <protection/>
    </xf>
    <xf numFmtId="0" fontId="28" fillId="0" borderId="63" xfId="0" applyFont="1" applyBorder="1" applyAlignment="1">
      <alignment horizontal="center" vertical="center"/>
    </xf>
    <xf numFmtId="0" fontId="36" fillId="0" borderId="85" xfId="61" applyFont="1" applyBorder="1" applyAlignment="1">
      <alignment horizontal="center" vertical="center"/>
      <protection/>
    </xf>
    <xf numFmtId="0" fontId="36" fillId="0" borderId="0" xfId="61" applyFont="1" applyBorder="1" applyAlignment="1">
      <alignment horizontal="center" vertical="center"/>
      <protection/>
    </xf>
    <xf numFmtId="0" fontId="28" fillId="0" borderId="0" xfId="0" applyFont="1" applyAlignment="1">
      <alignment horizontal="center" vertical="center"/>
    </xf>
    <xf numFmtId="0" fontId="36" fillId="0" borderId="95" xfId="61" applyFont="1" applyBorder="1" applyAlignment="1">
      <alignment horizontal="center" vertical="center"/>
      <protection/>
    </xf>
    <xf numFmtId="0" fontId="36" fillId="0" borderId="88" xfId="61" applyFont="1" applyBorder="1" applyAlignment="1">
      <alignment horizontal="center" vertical="center"/>
      <protection/>
    </xf>
    <xf numFmtId="0" fontId="28" fillId="0" borderId="88" xfId="0" applyFont="1" applyBorder="1" applyAlignment="1">
      <alignment horizontal="center" vertical="center"/>
    </xf>
    <xf numFmtId="0" fontId="36" fillId="0" borderId="19" xfId="61" applyFont="1" applyBorder="1" applyAlignment="1">
      <alignment horizontal="center" vertical="center"/>
      <protection/>
    </xf>
    <xf numFmtId="0" fontId="36" fillId="0" borderId="293" xfId="61" applyFont="1" applyBorder="1" applyAlignment="1">
      <alignment horizontal="center" vertical="center"/>
      <protection/>
    </xf>
    <xf numFmtId="0" fontId="28" fillId="33" borderId="84" xfId="0" applyFont="1" applyFill="1" applyBorder="1" applyAlignment="1">
      <alignment horizontal="center" vertical="center"/>
    </xf>
    <xf numFmtId="0" fontId="28" fillId="33" borderId="85" xfId="0" applyFont="1" applyFill="1" applyBorder="1" applyAlignment="1">
      <alignment horizontal="center" vertical="center"/>
    </xf>
    <xf numFmtId="0" fontId="48" fillId="0" borderId="84" xfId="61" applyFont="1" applyBorder="1" applyAlignment="1">
      <alignment horizontal="left" vertical="center" shrinkToFit="1"/>
      <protection/>
    </xf>
    <xf numFmtId="0" fontId="48" fillId="0" borderId="63" xfId="61" applyFont="1" applyBorder="1" applyAlignment="1">
      <alignment horizontal="left" vertical="center" shrinkToFit="1"/>
      <protection/>
    </xf>
    <xf numFmtId="0" fontId="48" fillId="0" borderId="98" xfId="61" applyFont="1" applyBorder="1" applyAlignment="1">
      <alignment horizontal="left" vertical="center" shrinkToFit="1"/>
      <protection/>
    </xf>
    <xf numFmtId="0" fontId="48" fillId="0" borderId="84" xfId="61" applyFont="1" applyBorder="1" applyAlignment="1">
      <alignment vertical="center" shrinkToFit="1"/>
      <protection/>
    </xf>
    <xf numFmtId="0" fontId="48" fillId="0" borderId="63" xfId="61" applyFont="1" applyBorder="1" applyAlignment="1">
      <alignment vertical="center" shrinkToFit="1"/>
      <protection/>
    </xf>
    <xf numFmtId="0" fontId="48" fillId="0" borderId="98" xfId="61" applyFont="1" applyBorder="1" applyAlignment="1">
      <alignment vertical="center" shrinkToFit="1"/>
      <protection/>
    </xf>
    <xf numFmtId="0" fontId="48" fillId="0" borderId="12" xfId="61" applyFont="1" applyBorder="1" applyAlignment="1">
      <alignment vertical="center" shrinkToFit="1"/>
      <protection/>
    </xf>
    <xf numFmtId="0" fontId="48" fillId="0" borderId="48" xfId="61" applyFont="1" applyBorder="1" applyAlignment="1">
      <alignment vertical="center" shrinkToFit="1"/>
      <protection/>
    </xf>
    <xf numFmtId="0" fontId="48" fillId="0" borderId="111" xfId="61" applyFont="1" applyBorder="1" applyAlignment="1">
      <alignment vertical="center" shrinkToFit="1"/>
      <protection/>
    </xf>
    <xf numFmtId="0" fontId="36" fillId="0" borderId="294" xfId="63" applyFont="1" applyBorder="1" applyAlignment="1">
      <alignment vertical="center" textRotation="255"/>
      <protection/>
    </xf>
    <xf numFmtId="0" fontId="36" fillId="0" borderId="86" xfId="63" applyFont="1" applyBorder="1" applyAlignment="1">
      <alignment vertical="center" textRotation="255"/>
      <protection/>
    </xf>
    <xf numFmtId="0" fontId="36" fillId="0" borderId="295" xfId="63" applyFont="1" applyBorder="1" applyAlignment="1">
      <alignment vertical="center" textRotation="255"/>
      <protection/>
    </xf>
    <xf numFmtId="0" fontId="36" fillId="34" borderId="11" xfId="61" applyFont="1" applyFill="1" applyBorder="1" applyAlignment="1">
      <alignment horizontal="center" vertical="center" shrinkToFit="1"/>
      <protection/>
    </xf>
    <xf numFmtId="0" fontId="36" fillId="34" borderId="81" xfId="61" applyFont="1" applyFill="1" applyBorder="1" applyAlignment="1">
      <alignment horizontal="center" vertical="center" shrinkToFit="1"/>
      <protection/>
    </xf>
    <xf numFmtId="0" fontId="48" fillId="0" borderId="117" xfId="61" applyFont="1" applyBorder="1" applyAlignment="1">
      <alignment horizontal="left" vertical="center" shrinkToFit="1"/>
      <protection/>
    </xf>
    <xf numFmtId="0" fontId="48" fillId="0" borderId="48" xfId="61" applyFont="1" applyBorder="1" applyAlignment="1">
      <alignment horizontal="left" vertical="center" shrinkToFit="1"/>
      <protection/>
    </xf>
    <xf numFmtId="0" fontId="48" fillId="0" borderId="111" xfId="61" applyFont="1" applyBorder="1" applyAlignment="1">
      <alignment horizontal="left" vertical="center" shrinkToFit="1"/>
      <protection/>
    </xf>
    <xf numFmtId="0" fontId="36" fillId="34" borderId="75" xfId="61" applyFont="1" applyFill="1" applyBorder="1" applyAlignment="1">
      <alignment horizontal="center" vertical="center" shrinkToFit="1"/>
      <protection/>
    </xf>
    <xf numFmtId="0" fontId="28" fillId="0" borderId="317" xfId="0" applyFont="1" applyBorder="1" applyAlignment="1">
      <alignment horizontal="center" vertical="center" shrinkToFit="1"/>
    </xf>
    <xf numFmtId="0" fontId="36" fillId="34" borderId="10" xfId="61" applyFont="1" applyFill="1" applyBorder="1" applyAlignment="1">
      <alignment horizontal="center" vertical="center" shrinkToFit="1"/>
      <protection/>
    </xf>
    <xf numFmtId="0" fontId="36" fillId="34" borderId="72" xfId="61" applyFont="1" applyFill="1" applyBorder="1" applyAlignment="1">
      <alignment horizontal="center" vertical="center" shrinkToFit="1"/>
      <protection/>
    </xf>
    <xf numFmtId="0" fontId="28" fillId="33" borderId="318" xfId="0" applyFont="1" applyFill="1" applyBorder="1" applyAlignment="1">
      <alignment horizontal="center" vertical="center" wrapText="1"/>
    </xf>
    <xf numFmtId="0" fontId="36" fillId="0" borderId="48" xfId="61" applyFont="1" applyBorder="1" applyAlignment="1">
      <alignment horizontal="left" vertical="center" shrinkToFit="1"/>
      <protection/>
    </xf>
    <xf numFmtId="0" fontId="28" fillId="0" borderId="48" xfId="0" applyFont="1" applyBorder="1" applyAlignment="1">
      <alignment horizontal="left" vertical="center" shrinkToFit="1"/>
    </xf>
    <xf numFmtId="0" fontId="28" fillId="0" borderId="111" xfId="0" applyFont="1" applyBorder="1" applyAlignment="1">
      <alignment horizontal="left" vertical="center" shrinkToFit="1"/>
    </xf>
    <xf numFmtId="0" fontId="36" fillId="0" borderId="84" xfId="61" applyFont="1" applyBorder="1" applyAlignment="1">
      <alignment horizontal="center" vertical="center" shrinkToFit="1"/>
      <protection/>
    </xf>
    <xf numFmtId="0" fontId="36" fillId="0" borderId="63" xfId="61" applyFont="1" applyBorder="1" applyAlignment="1">
      <alignment horizontal="center" vertical="center" shrinkToFit="1"/>
      <protection/>
    </xf>
    <xf numFmtId="0" fontId="36" fillId="0" borderId="98" xfId="61" applyFont="1" applyBorder="1" applyAlignment="1">
      <alignment horizontal="center" vertical="center" shrinkToFit="1"/>
      <protection/>
    </xf>
    <xf numFmtId="0" fontId="36" fillId="0" borderId="85" xfId="61" applyFont="1" applyBorder="1" applyAlignment="1">
      <alignment horizontal="center" vertical="center" shrinkToFit="1"/>
      <protection/>
    </xf>
    <xf numFmtId="0" fontId="36" fillId="0" borderId="0" xfId="61" applyFont="1" applyBorder="1" applyAlignment="1">
      <alignment horizontal="center" vertical="center" shrinkToFit="1"/>
      <protection/>
    </xf>
    <xf numFmtId="0" fontId="36" fillId="0" borderId="99" xfId="61" applyFont="1" applyBorder="1" applyAlignment="1">
      <alignment horizontal="center" vertical="center" shrinkToFit="1"/>
      <protection/>
    </xf>
    <xf numFmtId="0" fontId="36" fillId="0" borderId="95" xfId="61" applyFont="1" applyBorder="1" applyAlignment="1">
      <alignment horizontal="center" vertical="center" shrinkToFit="1"/>
      <protection/>
    </xf>
    <xf numFmtId="0" fontId="36" fillId="0" borderId="88" xfId="61" applyFont="1" applyBorder="1" applyAlignment="1">
      <alignment horizontal="center" vertical="center" shrinkToFit="1"/>
      <protection/>
    </xf>
    <xf numFmtId="0" fontId="36" fillId="0" borderId="100" xfId="61" applyFont="1" applyBorder="1" applyAlignment="1">
      <alignment horizontal="center" vertical="center" shrinkToFit="1"/>
      <protection/>
    </xf>
    <xf numFmtId="0" fontId="38" fillId="33" borderId="84" xfId="0" applyFont="1" applyFill="1" applyBorder="1" applyAlignment="1">
      <alignment horizontal="center" vertical="center"/>
    </xf>
    <xf numFmtId="0" fontId="38" fillId="33" borderId="63" xfId="0" applyFont="1" applyFill="1" applyBorder="1" applyAlignment="1">
      <alignment horizontal="center" vertical="center"/>
    </xf>
    <xf numFmtId="0" fontId="38" fillId="33" borderId="98" xfId="0" applyFont="1" applyFill="1" applyBorder="1" applyAlignment="1">
      <alignment horizontal="center" vertical="center"/>
    </xf>
    <xf numFmtId="0" fontId="38" fillId="33" borderId="85" xfId="0" applyFont="1" applyFill="1" applyBorder="1" applyAlignment="1">
      <alignment horizontal="center" vertical="center"/>
    </xf>
    <xf numFmtId="0" fontId="38" fillId="33" borderId="0" xfId="0" applyFont="1" applyFill="1" applyBorder="1" applyAlignment="1">
      <alignment horizontal="center" vertical="center"/>
    </xf>
    <xf numFmtId="0" fontId="38" fillId="33" borderId="99" xfId="0" applyFont="1" applyFill="1" applyBorder="1" applyAlignment="1">
      <alignment horizontal="center" vertical="center"/>
    </xf>
    <xf numFmtId="0" fontId="36" fillId="0" borderId="294" xfId="61" applyFont="1" applyBorder="1" applyAlignment="1">
      <alignment horizontal="center" vertical="center" textRotation="255" shrinkToFit="1"/>
      <protection/>
    </xf>
    <xf numFmtId="0" fontId="36" fillId="0" borderId="86" xfId="61" applyFont="1" applyBorder="1" applyAlignment="1">
      <alignment horizontal="center" vertical="center" textRotation="255" shrinkToFit="1"/>
      <protection/>
    </xf>
    <xf numFmtId="0" fontId="36" fillId="0" borderId="295" xfId="61" applyFont="1" applyBorder="1" applyAlignment="1">
      <alignment horizontal="center" vertical="center" textRotation="255" shrinkToFit="1"/>
      <protection/>
    </xf>
    <xf numFmtId="0" fontId="36" fillId="0" borderId="103" xfId="61" applyFont="1" applyBorder="1" applyAlignment="1">
      <alignment horizontal="distributed" vertical="center" indent="1"/>
      <protection/>
    </xf>
    <xf numFmtId="0" fontId="36" fillId="0" borderId="23" xfId="61" applyFont="1" applyBorder="1" applyAlignment="1">
      <alignment horizontal="distributed" vertical="center" indent="1"/>
      <protection/>
    </xf>
    <xf numFmtId="0" fontId="36" fillId="0" borderId="10" xfId="61" applyFont="1" applyBorder="1" applyAlignment="1">
      <alignment horizontal="distributed" vertical="center" indent="1"/>
      <protection/>
    </xf>
    <xf numFmtId="0" fontId="36" fillId="0" borderId="72" xfId="61" applyFont="1" applyBorder="1" applyAlignment="1">
      <alignment horizontal="distributed" vertical="center" indent="1"/>
      <protection/>
    </xf>
    <xf numFmtId="0" fontId="36" fillId="0" borderId="121" xfId="61" applyFont="1" applyBorder="1" applyAlignment="1">
      <alignment horizontal="center" vertical="center"/>
      <protection/>
    </xf>
    <xf numFmtId="0" fontId="36" fillId="0" borderId="319" xfId="61" applyFont="1" applyBorder="1" applyAlignment="1">
      <alignment horizontal="center" vertical="center"/>
      <protection/>
    </xf>
    <xf numFmtId="0" fontId="36" fillId="0" borderId="106" xfId="61" applyFont="1" applyBorder="1" applyAlignment="1">
      <alignment horizontal="distributed" vertical="center" indent="1"/>
      <protection/>
    </xf>
    <xf numFmtId="0" fontId="36" fillId="0" borderId="97" xfId="61" applyFont="1" applyBorder="1" applyAlignment="1">
      <alignment horizontal="distributed" vertical="center" indent="1"/>
      <protection/>
    </xf>
    <xf numFmtId="0" fontId="36" fillId="0" borderId="74" xfId="63" applyFont="1" applyBorder="1" applyAlignment="1">
      <alignment horizontal="distributed" vertical="center" indent="1"/>
      <protection/>
    </xf>
    <xf numFmtId="0" fontId="36" fillId="0" borderId="79" xfId="63" applyFont="1" applyBorder="1" applyAlignment="1">
      <alignment horizontal="distributed" vertical="center" indent="1"/>
      <protection/>
    </xf>
    <xf numFmtId="0" fontId="36" fillId="0" borderId="10" xfId="63" applyFont="1" applyBorder="1" applyAlignment="1">
      <alignment horizontal="distributed" vertical="center" indent="1"/>
      <protection/>
    </xf>
    <xf numFmtId="0" fontId="36" fillId="0" borderId="72" xfId="63" applyFont="1" applyBorder="1" applyAlignment="1">
      <alignment horizontal="distributed" vertical="center" indent="1"/>
      <protection/>
    </xf>
    <xf numFmtId="0" fontId="36" fillId="0" borderId="11" xfId="61" applyFont="1" applyBorder="1" applyAlignment="1">
      <alignment horizontal="center" vertical="center"/>
      <protection/>
    </xf>
    <xf numFmtId="0" fontId="36" fillId="0" borderId="81" xfId="61" applyFont="1" applyBorder="1" applyAlignment="1">
      <alignment horizontal="center" vertical="center"/>
      <protection/>
    </xf>
    <xf numFmtId="0" fontId="34" fillId="0" borderId="88" xfId="63" applyFont="1" applyBorder="1" applyAlignment="1">
      <alignment vertical="top" wrapText="1"/>
      <protection/>
    </xf>
    <xf numFmtId="0" fontId="36" fillId="34" borderId="24" xfId="61" applyFont="1" applyFill="1" applyBorder="1" applyAlignment="1">
      <alignment horizontal="center" vertical="center" shrinkToFit="1"/>
      <protection/>
    </xf>
    <xf numFmtId="0" fontId="28" fillId="0" borderId="320" xfId="0" applyFont="1" applyBorder="1" applyAlignment="1">
      <alignment horizontal="center" vertical="center" shrinkToFit="1"/>
    </xf>
    <xf numFmtId="0" fontId="48" fillId="0" borderId="117" xfId="61" applyFont="1" applyBorder="1" applyAlignment="1">
      <alignment horizontal="left" vertical="center" wrapText="1" shrinkToFit="1"/>
      <protection/>
    </xf>
    <xf numFmtId="0" fontId="48" fillId="0" borderId="48" xfId="61" applyFont="1" applyBorder="1" applyAlignment="1">
      <alignment horizontal="left" vertical="center" wrapText="1" shrinkToFit="1"/>
      <protection/>
    </xf>
    <xf numFmtId="0" fontId="36" fillId="0" borderId="321" xfId="61" applyFont="1" applyBorder="1" applyAlignment="1">
      <alignment horizontal="center" vertical="center" textRotation="255"/>
      <protection/>
    </xf>
    <xf numFmtId="0" fontId="36" fillId="0" borderId="322" xfId="61" applyFont="1" applyBorder="1" applyAlignment="1">
      <alignment horizontal="center" vertical="center" textRotation="255"/>
      <protection/>
    </xf>
    <xf numFmtId="0" fontId="36" fillId="0" borderId="296" xfId="61" applyFont="1" applyBorder="1" applyAlignment="1">
      <alignment horizontal="center" vertical="center" textRotation="255"/>
      <protection/>
    </xf>
    <xf numFmtId="0" fontId="36" fillId="0" borderId="323" xfId="63" applyFont="1" applyBorder="1" applyAlignment="1">
      <alignment horizontal="distributed" vertical="center" indent="1"/>
      <protection/>
    </xf>
    <xf numFmtId="0" fontId="36" fillId="0" borderId="89" xfId="63" applyFont="1" applyBorder="1" applyAlignment="1">
      <alignment horizontal="distributed" vertical="center" indent="1"/>
      <protection/>
    </xf>
    <xf numFmtId="0" fontId="28" fillId="0" borderId="89" xfId="0" applyFont="1" applyBorder="1" applyAlignment="1">
      <alignment horizontal="distributed" vertical="center" indent="1"/>
    </xf>
    <xf numFmtId="0" fontId="28" fillId="0" borderId="260" xfId="0" applyFont="1" applyBorder="1" applyAlignment="1">
      <alignment horizontal="distributed" vertical="center" indent="1"/>
    </xf>
    <xf numFmtId="0" fontId="0" fillId="0" borderId="261" xfId="0" applyFont="1" applyFill="1" applyBorder="1" applyAlignment="1">
      <alignment vertical="center" wrapText="1"/>
    </xf>
    <xf numFmtId="0" fontId="0" fillId="0" borderId="63" xfId="0" applyFont="1" applyBorder="1" applyAlignment="1">
      <alignment vertical="center"/>
    </xf>
    <xf numFmtId="0" fontId="0" fillId="0" borderId="264" xfId="0" applyFont="1" applyBorder="1" applyAlignment="1">
      <alignment vertical="center"/>
    </xf>
    <xf numFmtId="0" fontId="0" fillId="0" borderId="113" xfId="0" applyFont="1" applyBorder="1" applyAlignment="1">
      <alignment vertical="center"/>
    </xf>
    <xf numFmtId="0" fontId="0" fillId="0" borderId="88" xfId="0" applyFont="1" applyBorder="1" applyAlignment="1">
      <alignment vertical="center"/>
    </xf>
    <xf numFmtId="0" fontId="0" fillId="0" borderId="114" xfId="0" applyFont="1" applyBorder="1" applyAlignment="1">
      <alignment vertical="center"/>
    </xf>
    <xf numFmtId="0" fontId="0" fillId="0" borderId="66" xfId="0" applyFont="1" applyFill="1" applyBorder="1" applyAlignment="1">
      <alignment horizontal="left" vertical="center" shrinkToFit="1"/>
    </xf>
    <xf numFmtId="0" fontId="0" fillId="0" borderId="260" xfId="0" applyFont="1" applyBorder="1" applyAlignment="1">
      <alignment vertical="center" shrinkToFit="1"/>
    </xf>
    <xf numFmtId="0" fontId="0" fillId="0" borderId="24" xfId="0" applyFont="1" applyFill="1" applyBorder="1" applyAlignment="1">
      <alignment horizontal="left" vertical="center" shrinkToFit="1"/>
    </xf>
    <xf numFmtId="0" fontId="0" fillId="0" borderId="320" xfId="0" applyFont="1" applyBorder="1" applyAlignment="1">
      <alignment vertical="center" shrinkToFit="1"/>
    </xf>
    <xf numFmtId="0" fontId="0" fillId="0" borderId="75" xfId="0" applyFont="1" applyFill="1" applyBorder="1" applyAlignment="1">
      <alignment horizontal="left" vertical="center" shrinkToFit="1"/>
    </xf>
    <xf numFmtId="0" fontId="0" fillId="0" borderId="317" xfId="0" applyFont="1" applyBorder="1" applyAlignment="1">
      <alignment vertical="center" shrinkToFit="1"/>
    </xf>
    <xf numFmtId="0" fontId="28" fillId="34" borderId="24" xfId="0" applyFont="1" applyFill="1" applyBorder="1" applyAlignment="1">
      <alignment horizontal="center" vertical="center" shrinkToFit="1"/>
    </xf>
    <xf numFmtId="0" fontId="28" fillId="0" borderId="23" xfId="0" applyFont="1" applyBorder="1" applyAlignment="1">
      <alignment vertical="center"/>
    </xf>
    <xf numFmtId="0" fontId="25" fillId="0" borderId="0" xfId="0" applyFont="1" applyBorder="1" applyAlignment="1">
      <alignment vertical="center"/>
    </xf>
    <xf numFmtId="0" fontId="36" fillId="0" borderId="294" xfId="61" applyFont="1" applyBorder="1" applyAlignment="1">
      <alignment vertical="center" textRotation="255"/>
      <protection/>
    </xf>
    <xf numFmtId="0" fontId="36" fillId="0" borderId="86" xfId="61" applyFont="1" applyBorder="1" applyAlignment="1">
      <alignment vertical="center" textRotation="255"/>
      <protection/>
    </xf>
    <xf numFmtId="0" fontId="36" fillId="0" borderId="295" xfId="61" applyFont="1" applyBorder="1" applyAlignment="1">
      <alignment vertical="center" textRotation="255"/>
      <protection/>
    </xf>
    <xf numFmtId="0" fontId="28" fillId="33" borderId="51" xfId="0" applyFont="1" applyFill="1" applyBorder="1" applyAlignment="1">
      <alignment horizontal="center" vertical="center" shrinkToFit="1"/>
    </xf>
    <xf numFmtId="0" fontId="28" fillId="33" borderId="18" xfId="0" applyFont="1" applyFill="1" applyBorder="1" applyAlignment="1">
      <alignment horizontal="center" vertical="center" shrinkToFit="1"/>
    </xf>
    <xf numFmtId="0" fontId="28" fillId="33" borderId="21" xfId="0" applyFont="1" applyFill="1" applyBorder="1" applyAlignment="1">
      <alignment horizontal="center" vertical="center" shrinkToFit="1"/>
    </xf>
    <xf numFmtId="0" fontId="28" fillId="33" borderId="16" xfId="0" applyFont="1" applyFill="1" applyBorder="1" applyAlignment="1">
      <alignment horizontal="center" vertical="center"/>
    </xf>
    <xf numFmtId="0" fontId="28" fillId="33" borderId="262" xfId="0" applyFont="1" applyFill="1" applyBorder="1" applyAlignment="1">
      <alignment horizontal="center" vertical="center"/>
    </xf>
    <xf numFmtId="0" fontId="28" fillId="0" borderId="324" xfId="0" applyFont="1" applyBorder="1" applyAlignment="1">
      <alignment vertical="center"/>
    </xf>
    <xf numFmtId="0" fontId="28" fillId="0" borderId="325" xfId="0" applyFont="1" applyBorder="1" applyAlignment="1">
      <alignment vertical="center"/>
    </xf>
    <xf numFmtId="0" fontId="0" fillId="0" borderId="325" xfId="0" applyBorder="1" applyAlignment="1">
      <alignment vertical="center"/>
    </xf>
    <xf numFmtId="0" fontId="0" fillId="0" borderId="326" xfId="0" applyBorder="1" applyAlignment="1">
      <alignment vertical="center"/>
    </xf>
    <xf numFmtId="0" fontId="26" fillId="0" borderId="294" xfId="61" applyFont="1" applyBorder="1" applyAlignment="1">
      <alignment vertical="center" textRotation="255"/>
      <protection/>
    </xf>
    <xf numFmtId="0" fontId="26" fillId="0" borderId="86" xfId="61" applyFont="1" applyBorder="1" applyAlignment="1">
      <alignment vertical="center" textRotation="255"/>
      <protection/>
    </xf>
    <xf numFmtId="0" fontId="26" fillId="0" borderId="295" xfId="61" applyFont="1" applyBorder="1" applyAlignment="1">
      <alignment vertical="center" textRotation="255"/>
      <protection/>
    </xf>
    <xf numFmtId="0" fontId="38" fillId="33" borderId="12" xfId="0" applyFont="1" applyFill="1" applyBorder="1" applyAlignment="1">
      <alignment horizontal="center" vertical="center"/>
    </xf>
    <xf numFmtId="0" fontId="38" fillId="33" borderId="48" xfId="0" applyFont="1" applyFill="1" applyBorder="1" applyAlignment="1">
      <alignment horizontal="center" vertical="center"/>
    </xf>
    <xf numFmtId="0" fontId="38" fillId="33" borderId="53" xfId="0" applyFont="1" applyFill="1" applyBorder="1" applyAlignment="1">
      <alignment horizontal="center" vertical="center"/>
    </xf>
    <xf numFmtId="0" fontId="38" fillId="33" borderId="17" xfId="0" applyFont="1" applyFill="1" applyBorder="1" applyAlignment="1">
      <alignment horizontal="center" vertical="center"/>
    </xf>
    <xf numFmtId="0" fontId="38" fillId="33" borderId="37"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0222病院様式" xfId="61"/>
    <cellStyle name="標準_060331②収支計画（様式） 2" xfId="62"/>
    <cellStyle name="標準_070711健全化計画附表【病院】 (4)" xfId="63"/>
    <cellStyle name="標準_Book1" xfId="64"/>
    <cellStyle name="標準_Book2" xfId="65"/>
    <cellStyle name="標準_Book2_1" xfId="66"/>
    <cellStyle name="標準_健全化計画（様式） 2" xfId="67"/>
    <cellStyle name="標準_年度別目標（下水道）"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14</xdr:row>
      <xdr:rowOff>57150</xdr:rowOff>
    </xdr:from>
    <xdr:to>
      <xdr:col>12</xdr:col>
      <xdr:colOff>133350</xdr:colOff>
      <xdr:row>32</xdr:row>
      <xdr:rowOff>104775</xdr:rowOff>
    </xdr:to>
    <xdr:sp>
      <xdr:nvSpPr>
        <xdr:cNvPr id="1" name="テキスト ボックス 1"/>
        <xdr:cNvSpPr txBox="1">
          <a:spLocks noChangeArrowheads="1"/>
        </xdr:cNvSpPr>
      </xdr:nvSpPr>
      <xdr:spPr>
        <a:xfrm>
          <a:off x="5200650" y="2724150"/>
          <a:ext cx="3638550" cy="34766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22</a:t>
          </a:r>
          <a:r>
            <a:rPr lang="en-US" cap="none" sz="1600" b="0" i="0" u="none" baseline="0">
              <a:solidFill>
                <a:srgbClr val="000000"/>
              </a:solidFill>
              <a:latin typeface="ＭＳ Ｐゴシック"/>
              <a:ea typeface="ＭＳ Ｐゴシック"/>
              <a:cs typeface="ＭＳ Ｐゴシック"/>
            </a:rPr>
            <a:t>年度より</a:t>
          </a:r>
          <a:r>
            <a:rPr lang="en-US" cap="none" sz="1800" b="0" i="0" u="none" baseline="0">
              <a:solidFill>
                <a:srgbClr val="000000"/>
              </a:solidFill>
              <a:latin typeface="ＭＳ Ｐゴシック"/>
              <a:ea typeface="ＭＳ Ｐゴシック"/>
              <a:cs typeface="ＭＳ Ｐゴシック"/>
            </a:rPr>
            <a:t>法適化</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21</a:t>
          </a:r>
          <a:r>
            <a:rPr lang="en-US" cap="none" sz="1800" b="0" i="0" u="none" baseline="0">
              <a:solidFill>
                <a:srgbClr val="000000"/>
              </a:solidFill>
              <a:latin typeface="ＭＳ Ｐゴシック"/>
              <a:ea typeface="ＭＳ Ｐゴシック"/>
              <a:cs typeface="ＭＳ Ｐゴシック"/>
            </a:rPr>
            <a:t>年度以前は法非適</a:t>
          </a:r>
        </a:p>
      </xdr:txBody>
    </xdr:sp>
    <xdr:clientData/>
  </xdr:twoCellAnchor>
  <xdr:twoCellAnchor>
    <xdr:from>
      <xdr:col>9</xdr:col>
      <xdr:colOff>523875</xdr:colOff>
      <xdr:row>53</xdr:row>
      <xdr:rowOff>57150</xdr:rowOff>
    </xdr:from>
    <xdr:to>
      <xdr:col>12</xdr:col>
      <xdr:colOff>133350</xdr:colOff>
      <xdr:row>69</xdr:row>
      <xdr:rowOff>142875</xdr:rowOff>
    </xdr:to>
    <xdr:sp>
      <xdr:nvSpPr>
        <xdr:cNvPr id="2" name="テキスト ボックス 2"/>
        <xdr:cNvSpPr txBox="1">
          <a:spLocks noChangeArrowheads="1"/>
        </xdr:cNvSpPr>
      </xdr:nvSpPr>
      <xdr:spPr>
        <a:xfrm>
          <a:off x="5200650" y="10134600"/>
          <a:ext cx="3638550" cy="34480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22</a:t>
          </a:r>
          <a:r>
            <a:rPr lang="en-US" cap="none" sz="1600" b="0" i="0" u="none" baseline="0">
              <a:solidFill>
                <a:srgbClr val="000000"/>
              </a:solidFill>
              <a:latin typeface="ＭＳ Ｐゴシック"/>
              <a:ea typeface="ＭＳ Ｐゴシック"/>
              <a:cs typeface="ＭＳ Ｐゴシック"/>
            </a:rPr>
            <a:t>年度より</a:t>
          </a:r>
          <a:r>
            <a:rPr lang="en-US" cap="none" sz="1800" b="0" i="0" u="none" baseline="0">
              <a:solidFill>
                <a:srgbClr val="000000"/>
              </a:solidFill>
              <a:latin typeface="ＭＳ Ｐゴシック"/>
              <a:ea typeface="ＭＳ Ｐゴシック"/>
              <a:cs typeface="ＭＳ Ｐゴシック"/>
            </a:rPr>
            <a:t>法適化</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21</a:t>
          </a:r>
          <a:r>
            <a:rPr lang="en-US" cap="none" sz="1800" b="0" i="0" u="none" baseline="0">
              <a:solidFill>
                <a:srgbClr val="000000"/>
              </a:solidFill>
              <a:latin typeface="ＭＳ Ｐゴシック"/>
              <a:ea typeface="ＭＳ Ｐゴシック"/>
              <a:cs typeface="ＭＳ Ｐゴシック"/>
            </a:rPr>
            <a:t>年度以前は法非適</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10</xdr:col>
      <xdr:colOff>0</xdr:colOff>
      <xdr:row>5</xdr:row>
      <xdr:rowOff>209550</xdr:rowOff>
    </xdr:to>
    <xdr:sp>
      <xdr:nvSpPr>
        <xdr:cNvPr id="1" name="Line 1"/>
        <xdr:cNvSpPr>
          <a:spLocks/>
        </xdr:cNvSpPr>
      </xdr:nvSpPr>
      <xdr:spPr>
        <a:xfrm>
          <a:off x="9525" y="600075"/>
          <a:ext cx="47720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65</xdr:row>
      <xdr:rowOff>0</xdr:rowOff>
    </xdr:from>
    <xdr:to>
      <xdr:col>10</xdr:col>
      <xdr:colOff>28575</xdr:colOff>
      <xdr:row>68</xdr:row>
      <xdr:rowOff>0</xdr:rowOff>
    </xdr:to>
    <xdr:sp>
      <xdr:nvSpPr>
        <xdr:cNvPr id="2" name="Line 2"/>
        <xdr:cNvSpPr>
          <a:spLocks/>
        </xdr:cNvSpPr>
      </xdr:nvSpPr>
      <xdr:spPr>
        <a:xfrm>
          <a:off x="0" y="14668500"/>
          <a:ext cx="48101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514350</xdr:colOff>
      <xdr:row>11</xdr:row>
      <xdr:rowOff>180975</xdr:rowOff>
    </xdr:from>
    <xdr:to>
      <xdr:col>19</xdr:col>
      <xdr:colOff>133350</xdr:colOff>
      <xdr:row>27</xdr:row>
      <xdr:rowOff>38100</xdr:rowOff>
    </xdr:to>
    <xdr:sp>
      <xdr:nvSpPr>
        <xdr:cNvPr id="3" name="テキスト ボックス 3"/>
        <xdr:cNvSpPr txBox="1">
          <a:spLocks noChangeArrowheads="1"/>
        </xdr:cNvSpPr>
      </xdr:nvSpPr>
      <xdr:spPr>
        <a:xfrm>
          <a:off x="12725400" y="2552700"/>
          <a:ext cx="3333750" cy="3514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22</a:t>
          </a:r>
          <a:r>
            <a:rPr lang="en-US" cap="none" sz="1600" b="0" i="0" u="none" baseline="0">
              <a:solidFill>
                <a:srgbClr val="000000"/>
              </a:solidFill>
              <a:latin typeface="ＭＳ Ｐゴシック"/>
              <a:ea typeface="ＭＳ Ｐゴシック"/>
              <a:cs typeface="ＭＳ Ｐゴシック"/>
            </a:rPr>
            <a:t>年度より</a:t>
          </a:r>
          <a:r>
            <a:rPr lang="en-US" cap="none" sz="1800" b="0" i="0" u="none" baseline="0">
              <a:solidFill>
                <a:srgbClr val="000000"/>
              </a:solidFill>
              <a:latin typeface="ＭＳ Ｐゴシック"/>
              <a:ea typeface="ＭＳ Ｐゴシック"/>
              <a:cs typeface="ＭＳ Ｐゴシック"/>
            </a:rPr>
            <a:t>法適化</a:t>
          </a:r>
        </a:p>
      </xdr:txBody>
    </xdr:sp>
    <xdr:clientData/>
  </xdr:twoCellAnchor>
  <xdr:twoCellAnchor>
    <xdr:from>
      <xdr:col>16</xdr:col>
      <xdr:colOff>514350</xdr:colOff>
      <xdr:row>43</xdr:row>
      <xdr:rowOff>114300</xdr:rowOff>
    </xdr:from>
    <xdr:to>
      <xdr:col>19</xdr:col>
      <xdr:colOff>133350</xdr:colOff>
      <xdr:row>58</xdr:row>
      <xdr:rowOff>209550</xdr:rowOff>
    </xdr:to>
    <xdr:sp>
      <xdr:nvSpPr>
        <xdr:cNvPr id="4" name="テキスト ボックス 4"/>
        <xdr:cNvSpPr txBox="1">
          <a:spLocks noChangeArrowheads="1"/>
        </xdr:cNvSpPr>
      </xdr:nvSpPr>
      <xdr:spPr>
        <a:xfrm>
          <a:off x="12725400" y="9801225"/>
          <a:ext cx="3333750" cy="3495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22</a:t>
          </a:r>
          <a:r>
            <a:rPr lang="en-US" cap="none" sz="1600" b="0" i="0" u="none" baseline="0">
              <a:solidFill>
                <a:srgbClr val="000000"/>
              </a:solidFill>
              <a:latin typeface="ＭＳ Ｐゴシック"/>
              <a:ea typeface="ＭＳ Ｐゴシック"/>
              <a:cs typeface="ＭＳ Ｐゴシック"/>
            </a:rPr>
            <a:t>年度より</a:t>
          </a:r>
          <a:r>
            <a:rPr lang="en-US" cap="none" sz="1800" b="0" i="0" u="none" baseline="0">
              <a:solidFill>
                <a:srgbClr val="000000"/>
              </a:solidFill>
              <a:latin typeface="ＭＳ Ｐゴシック"/>
              <a:ea typeface="ＭＳ Ｐゴシック"/>
              <a:cs typeface="ＭＳ Ｐゴシック"/>
            </a:rPr>
            <a:t>法適化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92"/>
  <sheetViews>
    <sheetView zoomScaleSheetLayoutView="80" zoomScalePageLayoutView="0" workbookViewId="0" topLeftCell="A1">
      <pane xSplit="7" ySplit="7" topLeftCell="H27" activePane="bottomRight" state="frozen"/>
      <selection pane="topLeft" activeCell="A1" sqref="A1"/>
      <selection pane="topRight" activeCell="H1" sqref="H1"/>
      <selection pane="bottomLeft" activeCell="A8" sqref="A8"/>
      <selection pane="bottomRight" activeCell="J27" sqref="J27"/>
    </sheetView>
  </sheetViews>
  <sheetFormatPr defaultColWidth="8.796875" defaultRowHeight="15"/>
  <cols>
    <col min="1" max="1" width="2.59765625" style="191" customWidth="1"/>
    <col min="2" max="3" width="9" style="191" customWidth="1"/>
    <col min="4" max="5" width="4.59765625" style="191" customWidth="1"/>
    <col min="6" max="6" width="25.8984375" style="191" customWidth="1"/>
    <col min="7" max="7" width="7.69921875" style="191" customWidth="1"/>
    <col min="8" max="18" width="16.09765625" style="191" customWidth="1"/>
    <col min="19" max="16384" width="9" style="191" customWidth="1"/>
  </cols>
  <sheetData>
    <row r="1" ht="19.5" customHeight="1">
      <c r="A1" s="11" t="s">
        <v>465</v>
      </c>
    </row>
    <row r="2" ht="16.5" customHeight="1">
      <c r="A2" s="11" t="s">
        <v>536</v>
      </c>
    </row>
    <row r="3" ht="16.5" customHeight="1">
      <c r="A3" s="11" t="s">
        <v>149</v>
      </c>
    </row>
    <row r="4" ht="3" customHeight="1" thickBot="1"/>
    <row r="5" spans="2:18" s="12" customFormat="1" ht="15" customHeight="1" thickTop="1">
      <c r="B5" s="2085" t="s">
        <v>150</v>
      </c>
      <c r="C5" s="2085" t="s">
        <v>600</v>
      </c>
      <c r="D5" s="2088" t="s">
        <v>594</v>
      </c>
      <c r="E5" s="2089"/>
      <c r="F5" s="2089"/>
      <c r="G5" s="2090"/>
      <c r="H5" s="18" t="s">
        <v>802</v>
      </c>
      <c r="I5" s="19" t="s">
        <v>801</v>
      </c>
      <c r="J5" s="20" t="s">
        <v>800</v>
      </c>
      <c r="K5" s="20" t="s">
        <v>799</v>
      </c>
      <c r="L5" s="20" t="s">
        <v>794</v>
      </c>
      <c r="M5" s="21" t="s">
        <v>795</v>
      </c>
      <c r="N5" s="2097" t="s">
        <v>52</v>
      </c>
      <c r="O5" s="531" t="s">
        <v>796</v>
      </c>
      <c r="P5" s="21" t="s">
        <v>797</v>
      </c>
      <c r="Q5" s="150" t="s">
        <v>798</v>
      </c>
      <c r="R5" s="2100" t="s">
        <v>18</v>
      </c>
    </row>
    <row r="6" spans="2:18" s="12" customFormat="1" ht="15" customHeight="1">
      <c r="B6" s="2086"/>
      <c r="C6" s="2086"/>
      <c r="D6" s="2091"/>
      <c r="E6" s="2092"/>
      <c r="F6" s="2092"/>
      <c r="G6" s="2093"/>
      <c r="H6" s="23" t="s">
        <v>129</v>
      </c>
      <c r="I6" s="24" t="s">
        <v>130</v>
      </c>
      <c r="J6" s="22" t="s">
        <v>131</v>
      </c>
      <c r="K6" s="22" t="s">
        <v>132</v>
      </c>
      <c r="L6" s="22" t="s">
        <v>133</v>
      </c>
      <c r="M6" s="23" t="s">
        <v>134</v>
      </c>
      <c r="N6" s="2098"/>
      <c r="O6" s="533"/>
      <c r="P6" s="23"/>
      <c r="Q6" s="154"/>
      <c r="R6" s="2101"/>
    </row>
    <row r="7" spans="2:18" s="12" customFormat="1" ht="15" customHeight="1" thickBot="1">
      <c r="B7" s="2087"/>
      <c r="C7" s="2087"/>
      <c r="D7" s="2094"/>
      <c r="E7" s="2095"/>
      <c r="F7" s="2095"/>
      <c r="G7" s="2096"/>
      <c r="H7" s="503"/>
      <c r="I7" s="564"/>
      <c r="J7" s="565"/>
      <c r="K7" s="1375" t="s">
        <v>135</v>
      </c>
      <c r="L7" s="565" t="s">
        <v>136</v>
      </c>
      <c r="M7" s="732" t="s">
        <v>137</v>
      </c>
      <c r="N7" s="2099"/>
      <c r="O7" s="567" t="s">
        <v>138</v>
      </c>
      <c r="P7" s="732" t="s">
        <v>139</v>
      </c>
      <c r="Q7" s="566" t="s">
        <v>140</v>
      </c>
      <c r="R7" s="2102"/>
    </row>
    <row r="8" spans="2:18" ht="13.5" customHeight="1">
      <c r="B8" s="2103"/>
      <c r="C8" s="2107" t="s">
        <v>510</v>
      </c>
      <c r="D8" s="2110" t="s">
        <v>56</v>
      </c>
      <c r="E8" s="192" t="s">
        <v>560</v>
      </c>
      <c r="F8" s="192"/>
      <c r="G8" s="193"/>
      <c r="H8" s="1788">
        <f>24247+10679</f>
        <v>34926</v>
      </c>
      <c r="I8" s="1869">
        <f>25445+10508</f>
        <v>35953</v>
      </c>
      <c r="J8" s="1890">
        <f>25813+10512</f>
        <v>36325</v>
      </c>
      <c r="K8" s="1890">
        <f>25727+10477</f>
        <v>36204</v>
      </c>
      <c r="L8" s="1891">
        <f>26227+10491</f>
        <v>36718</v>
      </c>
      <c r="M8" s="1892">
        <f>26727+10503</f>
        <v>37230</v>
      </c>
      <c r="N8" s="1789"/>
      <c r="O8" s="1869">
        <f>ROUND(M8*1.01,0)</f>
        <v>37602</v>
      </c>
      <c r="P8" s="1891">
        <f>ROUND(O8*1.01,0)</f>
        <v>37978</v>
      </c>
      <c r="Q8" s="1892">
        <f>ROUND(P8*1.01,0)</f>
        <v>38358</v>
      </c>
      <c r="R8" s="1953"/>
    </row>
    <row r="9" spans="2:18" ht="13.5" customHeight="1">
      <c r="B9" s="2104"/>
      <c r="C9" s="2108"/>
      <c r="D9" s="2082"/>
      <c r="E9" s="2068" t="s">
        <v>57</v>
      </c>
      <c r="F9" s="2069"/>
      <c r="G9" s="200" t="s">
        <v>561</v>
      </c>
      <c r="H9" s="1790"/>
      <c r="I9" s="1872">
        <f>I8-$H8</f>
        <v>1027</v>
      </c>
      <c r="J9" s="1893">
        <f>J8-$H8</f>
        <v>1399</v>
      </c>
      <c r="K9" s="1893">
        <f>K8-$H8</f>
        <v>1278</v>
      </c>
      <c r="L9" s="1893">
        <f>L8-$H8</f>
        <v>1792</v>
      </c>
      <c r="M9" s="1894">
        <f>M8-$H8</f>
        <v>2304</v>
      </c>
      <c r="N9" s="1915">
        <f>SUM(I9:M9)</f>
        <v>7800</v>
      </c>
      <c r="O9" s="1931">
        <f>O8-$M8</f>
        <v>372</v>
      </c>
      <c r="P9" s="1932">
        <f>P8-$M8</f>
        <v>748</v>
      </c>
      <c r="Q9" s="1894">
        <f>Q8-$M8</f>
        <v>1128</v>
      </c>
      <c r="R9" s="1931">
        <f>SUM(O9:Q9)</f>
        <v>2248</v>
      </c>
    </row>
    <row r="10" spans="2:18" ht="13.5" customHeight="1">
      <c r="B10" s="2104"/>
      <c r="C10" s="2108"/>
      <c r="D10" s="2082"/>
      <c r="E10" s="207" t="s">
        <v>562</v>
      </c>
      <c r="F10" s="207"/>
      <c r="G10" s="208"/>
      <c r="H10" s="1796">
        <f>20459+9319</f>
        <v>29778</v>
      </c>
      <c r="I10" s="1871">
        <f>21246+9291</f>
        <v>30537</v>
      </c>
      <c r="J10" s="1895">
        <f>21807+9401</f>
        <v>31208</v>
      </c>
      <c r="K10" s="1895">
        <f>22019+9366</f>
        <v>31385</v>
      </c>
      <c r="L10" s="1896">
        <f>22719+9382</f>
        <v>32101</v>
      </c>
      <c r="M10" s="1897">
        <f>23419+9393</f>
        <v>32812</v>
      </c>
      <c r="N10" s="1801"/>
      <c r="O10" s="1871">
        <f>ROUND(M10*1.015,0)</f>
        <v>33304</v>
      </c>
      <c r="P10" s="1896">
        <f>ROUND(O10*1.015,0)</f>
        <v>33804</v>
      </c>
      <c r="Q10" s="1897">
        <f>ROUND(P10*1.015,0)</f>
        <v>34311</v>
      </c>
      <c r="R10" s="1954"/>
    </row>
    <row r="11" spans="2:18" ht="13.5" customHeight="1">
      <c r="B11" s="2104"/>
      <c r="C11" s="2108"/>
      <c r="D11" s="2082"/>
      <c r="E11" s="2068" t="s">
        <v>58</v>
      </c>
      <c r="F11" s="2069"/>
      <c r="G11" s="200" t="s">
        <v>561</v>
      </c>
      <c r="H11" s="1790"/>
      <c r="I11" s="1872">
        <f>I10-$H10</f>
        <v>759</v>
      </c>
      <c r="J11" s="1893">
        <f>J10-$H10</f>
        <v>1430</v>
      </c>
      <c r="K11" s="1893">
        <f>K10-$H10</f>
        <v>1607</v>
      </c>
      <c r="L11" s="1893">
        <f>L10-$H10</f>
        <v>2323</v>
      </c>
      <c r="M11" s="1894">
        <f>M10-$H10</f>
        <v>3034</v>
      </c>
      <c r="N11" s="1915">
        <f>SUM(I11:M11)</f>
        <v>9153</v>
      </c>
      <c r="O11" s="1931">
        <f>O10-$M10</f>
        <v>492</v>
      </c>
      <c r="P11" s="1932">
        <f>P10-$M10</f>
        <v>992</v>
      </c>
      <c r="Q11" s="1894">
        <f>Q10-$M10</f>
        <v>1499</v>
      </c>
      <c r="R11" s="1931">
        <f>SUM(O11:Q11)</f>
        <v>2983</v>
      </c>
    </row>
    <row r="12" spans="2:18" ht="13.5" customHeight="1">
      <c r="B12" s="2104"/>
      <c r="C12" s="2108"/>
      <c r="D12" s="2082"/>
      <c r="E12" s="207" t="s">
        <v>563</v>
      </c>
      <c r="F12" s="207"/>
      <c r="G12" s="208"/>
      <c r="H12" s="1802">
        <f aca="true" t="shared" si="0" ref="H12:Q12">H10/H8*100</f>
        <v>85.26026455935406</v>
      </c>
      <c r="I12" s="1870">
        <f t="shared" si="0"/>
        <v>84.93588852112481</v>
      </c>
      <c r="J12" s="1898">
        <f t="shared" si="0"/>
        <v>85.91328286304199</v>
      </c>
      <c r="K12" s="1898">
        <f t="shared" si="0"/>
        <v>86.68931609766877</v>
      </c>
      <c r="L12" s="1802">
        <f t="shared" si="0"/>
        <v>87.42578571817637</v>
      </c>
      <c r="M12" s="1899">
        <f t="shared" si="0"/>
        <v>88.13322589309696</v>
      </c>
      <c r="N12" s="1801"/>
      <c r="O12" s="1870">
        <f t="shared" si="0"/>
        <v>88.56975692782298</v>
      </c>
      <c r="P12" s="1934">
        <f t="shared" si="0"/>
        <v>89.0094265100848</v>
      </c>
      <c r="Q12" s="1935">
        <f t="shared" si="0"/>
        <v>89.44939777882058</v>
      </c>
      <c r="R12" s="1954"/>
    </row>
    <row r="13" spans="2:18" ht="13.5" customHeight="1">
      <c r="B13" s="2104"/>
      <c r="C13" s="2108"/>
      <c r="D13" s="2082"/>
      <c r="E13" s="2068" t="s">
        <v>59</v>
      </c>
      <c r="F13" s="2069"/>
      <c r="G13" s="200" t="s">
        <v>561</v>
      </c>
      <c r="H13" s="1790"/>
      <c r="I13" s="1877">
        <f>I12-$H12</f>
        <v>-0.32437603822924643</v>
      </c>
      <c r="J13" s="1900">
        <f>J12-$H12</f>
        <v>0.6530183036879293</v>
      </c>
      <c r="K13" s="1900">
        <f>K12-$H12</f>
        <v>1.4290515383147095</v>
      </c>
      <c r="L13" s="1900">
        <f>L12-$H12</f>
        <v>2.1655211588223153</v>
      </c>
      <c r="M13" s="1901">
        <f>M12-$H12</f>
        <v>2.872961333742907</v>
      </c>
      <c r="N13" s="1916">
        <f>SUM(I13:M13)</f>
        <v>6.796176296338615</v>
      </c>
      <c r="O13" s="1936">
        <f>O12-$M12</f>
        <v>0.4365310347260163</v>
      </c>
      <c r="P13" s="1937">
        <f>P12-$M12</f>
        <v>0.8762006169878305</v>
      </c>
      <c r="Q13" s="1901">
        <f>Q12-$M12</f>
        <v>1.3161718857236195</v>
      </c>
      <c r="R13" s="1955">
        <f>SUM(O13:Q13)</f>
        <v>2.6289035374374663</v>
      </c>
    </row>
    <row r="14" spans="2:18" ht="13.5" customHeight="1">
      <c r="B14" s="2104"/>
      <c r="C14" s="2108"/>
      <c r="D14" s="2082"/>
      <c r="E14" s="207" t="s">
        <v>564</v>
      </c>
      <c r="F14" s="207"/>
      <c r="G14" s="208"/>
      <c r="H14" s="1796">
        <f>2575021+1093202</f>
        <v>3668223</v>
      </c>
      <c r="I14" s="1871">
        <f>2744383+987181</f>
        <v>3731564</v>
      </c>
      <c r="J14" s="1895">
        <f>2813952+1109600</f>
        <v>3923552</v>
      </c>
      <c r="K14" s="1895">
        <f>3403111+1087942</f>
        <v>4491053</v>
      </c>
      <c r="L14" s="1896">
        <f>3511298+1107382</f>
        <v>4618680</v>
      </c>
      <c r="M14" s="1897">
        <f>3619486+1108648</f>
        <v>4728134</v>
      </c>
      <c r="N14" s="1801"/>
      <c r="O14" s="1871">
        <f>ROUND(M14*1.01,0)</f>
        <v>4775415</v>
      </c>
      <c r="P14" s="1896">
        <f>ROUND(O14*1.01,0)</f>
        <v>4823169</v>
      </c>
      <c r="Q14" s="1897">
        <f>ROUND(P14*1.01,0)</f>
        <v>4871401</v>
      </c>
      <c r="R14" s="1954"/>
    </row>
    <row r="15" spans="2:18" ht="13.5" customHeight="1">
      <c r="B15" s="2104"/>
      <c r="C15" s="2108"/>
      <c r="D15" s="2067"/>
      <c r="E15" s="2068" t="s">
        <v>60</v>
      </c>
      <c r="F15" s="2069"/>
      <c r="G15" s="200" t="s">
        <v>561</v>
      </c>
      <c r="H15" s="1790"/>
      <c r="I15" s="1873">
        <f>I14-$H14</f>
        <v>63341</v>
      </c>
      <c r="J15" s="1893">
        <f>J14-$H14</f>
        <v>255329</v>
      </c>
      <c r="K15" s="1893">
        <f>K14-$H14</f>
        <v>822830</v>
      </c>
      <c r="L15" s="1893">
        <f>L14-$H14</f>
        <v>950457</v>
      </c>
      <c r="M15" s="1894">
        <f>M14-$H14</f>
        <v>1059911</v>
      </c>
      <c r="N15" s="1915">
        <f>SUM(I15:M15)</f>
        <v>3151868</v>
      </c>
      <c r="O15" s="1872">
        <f>O14-$M14</f>
        <v>47281</v>
      </c>
      <c r="P15" s="1932">
        <f>P14-$M14</f>
        <v>95035</v>
      </c>
      <c r="Q15" s="1894">
        <f>Q14-$M14</f>
        <v>143267</v>
      </c>
      <c r="R15" s="1931">
        <f>SUM(O15:Q15)</f>
        <v>285583</v>
      </c>
    </row>
    <row r="16" spans="2:18" ht="13.5" customHeight="1">
      <c r="B16" s="2104"/>
      <c r="C16" s="2108"/>
      <c r="D16" s="2066" t="s">
        <v>61</v>
      </c>
      <c r="E16" s="215" t="s">
        <v>565</v>
      </c>
      <c r="F16" s="216"/>
      <c r="G16" s="208"/>
      <c r="H16" s="1796">
        <f aca="true" t="shared" si="1" ref="H16:M16">H42/H14*1000000</f>
        <v>137.94145012448806</v>
      </c>
      <c r="I16" s="1874">
        <f t="shared" si="1"/>
        <v>145.24740832530273</v>
      </c>
      <c r="J16" s="1875">
        <f t="shared" si="1"/>
        <v>139.41448972767532</v>
      </c>
      <c r="K16" s="1875">
        <f t="shared" si="1"/>
        <v>122.2430463412478</v>
      </c>
      <c r="L16" s="1796">
        <f t="shared" si="1"/>
        <v>134.4539998441113</v>
      </c>
      <c r="M16" s="1876">
        <f t="shared" si="1"/>
        <v>133.87945434710608</v>
      </c>
      <c r="N16" s="1801"/>
      <c r="O16" s="1938">
        <f>O59/O14*1000000</f>
        <v>134.85738935778357</v>
      </c>
      <c r="P16" s="1939">
        <f>P59/P14*1000000</f>
        <v>134.76616722325093</v>
      </c>
      <c r="Q16" s="1940">
        <f>Q59/Q14*1000000</f>
        <v>134.8687985242849</v>
      </c>
      <c r="R16" s="1954"/>
    </row>
    <row r="17" spans="2:18" ht="13.5" customHeight="1">
      <c r="B17" s="2104"/>
      <c r="C17" s="2108"/>
      <c r="D17" s="2082"/>
      <c r="E17" s="2083" t="s">
        <v>62</v>
      </c>
      <c r="F17" s="2084"/>
      <c r="G17" s="200" t="s">
        <v>561</v>
      </c>
      <c r="H17" s="1790"/>
      <c r="I17" s="1873">
        <f>I16-$H16</f>
        <v>7.305958200814672</v>
      </c>
      <c r="J17" s="1902">
        <f>J16-$H16</f>
        <v>1.4730396031872601</v>
      </c>
      <c r="K17" s="1902">
        <f>K16-$H16</f>
        <v>-15.698403783240252</v>
      </c>
      <c r="L17" s="1902">
        <f>L16-$H16</f>
        <v>-3.4874502803767484</v>
      </c>
      <c r="M17" s="1904">
        <f>M16-$H16</f>
        <v>-4.061995777381981</v>
      </c>
      <c r="N17" s="1917">
        <f>SUM(I17:M17)</f>
        <v>-14.468852036997049</v>
      </c>
      <c r="O17" s="1872">
        <f>O16-$M16</f>
        <v>0.9779350106774984</v>
      </c>
      <c r="P17" s="1932">
        <f>P16-$M16</f>
        <v>0.8867128761448555</v>
      </c>
      <c r="Q17" s="1894">
        <f>Q16-$M16</f>
        <v>0.9893441771788218</v>
      </c>
      <c r="R17" s="1931">
        <f>SUM(O17:Q17)</f>
        <v>2.8539920640011758</v>
      </c>
    </row>
    <row r="18" spans="2:18" ht="13.5" customHeight="1">
      <c r="B18" s="2104"/>
      <c r="C18" s="2108"/>
      <c r="D18" s="2082"/>
      <c r="E18" s="215" t="s">
        <v>500</v>
      </c>
      <c r="F18" s="216"/>
      <c r="G18" s="208"/>
      <c r="H18" s="1796"/>
      <c r="I18" s="1797"/>
      <c r="J18" s="1798"/>
      <c r="K18" s="1798"/>
      <c r="L18" s="1799"/>
      <c r="M18" s="1800"/>
      <c r="N18" s="1801"/>
      <c r="O18" s="1797"/>
      <c r="P18" s="1799"/>
      <c r="Q18" s="1800"/>
      <c r="R18" s="1954"/>
    </row>
    <row r="19" spans="2:18" ht="13.5" customHeight="1">
      <c r="B19" s="2104"/>
      <c r="C19" s="2108"/>
      <c r="D19" s="2067"/>
      <c r="E19" s="2083" t="s">
        <v>63</v>
      </c>
      <c r="F19" s="2084"/>
      <c r="G19" s="200" t="s">
        <v>561</v>
      </c>
      <c r="H19" s="1790"/>
      <c r="I19" s="1791"/>
      <c r="J19" s="1792"/>
      <c r="K19" s="1792"/>
      <c r="L19" s="1793"/>
      <c r="M19" s="1794"/>
      <c r="N19" s="1795"/>
      <c r="O19" s="1791"/>
      <c r="P19" s="1793"/>
      <c r="Q19" s="1794"/>
      <c r="R19" s="1956"/>
    </row>
    <row r="20" spans="2:18" ht="13.5" customHeight="1">
      <c r="B20" s="2104"/>
      <c r="C20" s="2108"/>
      <c r="D20" s="2066" t="s">
        <v>64</v>
      </c>
      <c r="E20" s="207" t="s">
        <v>566</v>
      </c>
      <c r="F20" s="207"/>
      <c r="G20" s="208"/>
      <c r="H20" s="1796"/>
      <c r="I20" s="1797"/>
      <c r="J20" s="1798"/>
      <c r="K20" s="1798"/>
      <c r="L20" s="1799"/>
      <c r="M20" s="1800"/>
      <c r="N20" s="1801"/>
      <c r="O20" s="1797"/>
      <c r="P20" s="1799"/>
      <c r="Q20" s="1800"/>
      <c r="R20" s="1954"/>
    </row>
    <row r="21" spans="2:18" ht="13.5" customHeight="1">
      <c r="B21" s="2104"/>
      <c r="C21" s="2108"/>
      <c r="D21" s="2067"/>
      <c r="E21" s="2068" t="s">
        <v>65</v>
      </c>
      <c r="F21" s="2069"/>
      <c r="G21" s="200" t="s">
        <v>561</v>
      </c>
      <c r="H21" s="1790"/>
      <c r="I21" s="1791"/>
      <c r="J21" s="1792"/>
      <c r="K21" s="1792"/>
      <c r="L21" s="1793"/>
      <c r="M21" s="1794"/>
      <c r="N21" s="1795"/>
      <c r="O21" s="1791"/>
      <c r="P21" s="1793"/>
      <c r="Q21" s="1794"/>
      <c r="R21" s="1956"/>
    </row>
    <row r="22" spans="2:18" ht="13.5" customHeight="1">
      <c r="B22" s="2104"/>
      <c r="C22" s="2109"/>
      <c r="D22" s="2066" t="s">
        <v>66</v>
      </c>
      <c r="E22" s="217" t="s">
        <v>470</v>
      </c>
      <c r="F22" s="207"/>
      <c r="G22" s="208"/>
      <c r="H22" s="1796"/>
      <c r="I22" s="1797"/>
      <c r="J22" s="1798"/>
      <c r="K22" s="1798"/>
      <c r="L22" s="1799"/>
      <c r="M22" s="1800"/>
      <c r="N22" s="1801"/>
      <c r="O22" s="1797"/>
      <c r="P22" s="1799"/>
      <c r="Q22" s="1800"/>
      <c r="R22" s="1954"/>
    </row>
    <row r="23" spans="2:18" ht="13.5" customHeight="1">
      <c r="B23" s="2104"/>
      <c r="C23" s="2109"/>
      <c r="D23" s="2067"/>
      <c r="E23" s="2068" t="s">
        <v>67</v>
      </c>
      <c r="F23" s="2069"/>
      <c r="G23" s="200" t="s">
        <v>561</v>
      </c>
      <c r="H23" s="1790"/>
      <c r="I23" s="1791"/>
      <c r="J23" s="1792"/>
      <c r="K23" s="1792"/>
      <c r="L23" s="1793"/>
      <c r="M23" s="1794"/>
      <c r="N23" s="1795"/>
      <c r="O23" s="1791"/>
      <c r="P23" s="1793"/>
      <c r="Q23" s="1794"/>
      <c r="R23" s="1956"/>
    </row>
    <row r="24" spans="2:18" ht="13.5" customHeight="1">
      <c r="B24" s="2104"/>
      <c r="C24" s="2070" t="s">
        <v>472</v>
      </c>
      <c r="D24" s="2073" t="s">
        <v>315</v>
      </c>
      <c r="E24" s="232" t="s">
        <v>567</v>
      </c>
      <c r="F24" s="233"/>
      <c r="G24" s="234"/>
      <c r="H24" s="1803">
        <f>1563000</f>
        <v>1563000</v>
      </c>
      <c r="I24" s="1879">
        <f>1578000</f>
        <v>1578000</v>
      </c>
      <c r="J24" s="1880">
        <f>1574000</f>
        <v>1574000</v>
      </c>
      <c r="K24" s="1880">
        <f>1569000</f>
        <v>1569000</v>
      </c>
      <c r="L24" s="1881">
        <f>1572000</f>
        <v>1572000</v>
      </c>
      <c r="M24" s="1882">
        <f>1570000</f>
        <v>1570000</v>
      </c>
      <c r="N24" s="1808"/>
      <c r="O24" s="1879">
        <f>(Ⅲ①!Q18+Ⅲ①!Q22+Ⅲ①!Q28+Ⅲ①!Q66+Ⅲ①!Q67)*1000</f>
        <v>1801000</v>
      </c>
      <c r="P24" s="1881">
        <f>(Ⅲ①!R18+Ⅲ①!R22+Ⅲ①!R28+Ⅲ①!R66+Ⅲ①!R67)*1000</f>
        <v>1813000</v>
      </c>
      <c r="Q24" s="1882">
        <f>(Ⅲ①!S18+Ⅲ①!S22+Ⅲ①!S28+Ⅲ①!S66+Ⅲ①!S67)*1000</f>
        <v>1819000</v>
      </c>
      <c r="R24" s="1957"/>
    </row>
    <row r="25" spans="2:18" ht="13.5" customHeight="1">
      <c r="B25" s="2104"/>
      <c r="C25" s="2071"/>
      <c r="D25" s="2073"/>
      <c r="E25" s="2068" t="s">
        <v>68</v>
      </c>
      <c r="F25" s="2069"/>
      <c r="G25" s="200" t="s">
        <v>561</v>
      </c>
      <c r="H25" s="1790"/>
      <c r="I25" s="1873">
        <f>I24-$H24</f>
        <v>15000</v>
      </c>
      <c r="J25" s="1893">
        <f>J24-$H24</f>
        <v>11000</v>
      </c>
      <c r="K25" s="1893">
        <f>K24-$H24</f>
        <v>6000</v>
      </c>
      <c r="L25" s="1893">
        <f>L24-$H24</f>
        <v>9000</v>
      </c>
      <c r="M25" s="1894">
        <f>M24-$H24</f>
        <v>7000</v>
      </c>
      <c r="N25" s="1917">
        <f>SUM(I25:M25)</f>
        <v>48000</v>
      </c>
      <c r="O25" s="1872">
        <f>O24-$M24</f>
        <v>231000</v>
      </c>
      <c r="P25" s="1932">
        <f>P24-$M24</f>
        <v>243000</v>
      </c>
      <c r="Q25" s="1894">
        <f>Q24-$M24</f>
        <v>249000</v>
      </c>
      <c r="R25" s="1931">
        <f>SUM(O25:Q25)</f>
        <v>723000</v>
      </c>
    </row>
    <row r="26" spans="2:18" ht="13.5" customHeight="1">
      <c r="B26" s="2104"/>
      <c r="C26" s="2071"/>
      <c r="D26" s="2073"/>
      <c r="E26" s="241" t="s">
        <v>501</v>
      </c>
      <c r="F26" s="242"/>
      <c r="G26" s="234"/>
      <c r="H26" s="1796">
        <f aca="true" t="shared" si="2" ref="H26:Q26">H24/H8</f>
        <v>44.75176086583061</v>
      </c>
      <c r="I26" s="1879">
        <f t="shared" si="2"/>
        <v>43.89063499568881</v>
      </c>
      <c r="J26" s="1880">
        <f t="shared" si="2"/>
        <v>43.331039229181</v>
      </c>
      <c r="K26" s="1880">
        <f t="shared" si="2"/>
        <v>43.33775273450448</v>
      </c>
      <c r="L26" s="1881">
        <f t="shared" si="2"/>
        <v>42.812789367612616</v>
      </c>
      <c r="M26" s="1882">
        <f t="shared" si="2"/>
        <v>42.1702927746441</v>
      </c>
      <c r="N26" s="1808"/>
      <c r="O26" s="1941">
        <f t="shared" si="2"/>
        <v>47.89638848997394</v>
      </c>
      <c r="P26" s="1803">
        <f t="shared" si="2"/>
        <v>47.7381642003265</v>
      </c>
      <c r="Q26" s="1942">
        <f t="shared" si="2"/>
        <v>47.421659106314195</v>
      </c>
      <c r="R26" s="1957"/>
    </row>
    <row r="27" spans="2:18" ht="13.5" customHeight="1">
      <c r="B27" s="2104"/>
      <c r="C27" s="2071"/>
      <c r="D27" s="2073"/>
      <c r="E27" s="2068" t="s">
        <v>69</v>
      </c>
      <c r="F27" s="2069"/>
      <c r="G27" s="200" t="s">
        <v>561</v>
      </c>
      <c r="H27" s="1790"/>
      <c r="I27" s="1873">
        <f>I26-$H26</f>
        <v>-0.8611258701417981</v>
      </c>
      <c r="J27" s="1902">
        <f>J26-$H26</f>
        <v>-1.4207216366496098</v>
      </c>
      <c r="K27" s="1902">
        <f>K26-$H26</f>
        <v>-1.4140081313261348</v>
      </c>
      <c r="L27" s="1903">
        <f>L26-$H26</f>
        <v>-1.9389714982179953</v>
      </c>
      <c r="M27" s="1904">
        <f>M26-$H26</f>
        <v>-2.581468091186508</v>
      </c>
      <c r="N27" s="1917">
        <f>SUM(I27:M27)</f>
        <v>-8.216295227522046</v>
      </c>
      <c r="O27" s="1872">
        <f>O26-$M26</f>
        <v>5.7260957153298335</v>
      </c>
      <c r="P27" s="1932">
        <f>P26-$M26</f>
        <v>5.567871425682398</v>
      </c>
      <c r="Q27" s="1894">
        <f>Q26-$M26</f>
        <v>5.251366331670091</v>
      </c>
      <c r="R27" s="1931">
        <f>SUM(O27:Q27)</f>
        <v>16.545333472682323</v>
      </c>
    </row>
    <row r="28" spans="2:18" ht="13.5" customHeight="1">
      <c r="B28" s="2104"/>
      <c r="C28" s="2071"/>
      <c r="D28" s="2073"/>
      <c r="E28" s="217" t="s">
        <v>502</v>
      </c>
      <c r="F28" s="207"/>
      <c r="G28" s="208"/>
      <c r="H28" s="1796">
        <f>(467*2575021+179*1093202)/H14</f>
        <v>381.1703827711674</v>
      </c>
      <c r="I28" s="1874">
        <f>(545*2744383+200*987181)/I14</f>
        <v>453.7306435049754</v>
      </c>
      <c r="J28" s="1875">
        <f>(392*2813952+197*1109600)/J14</f>
        <v>336.8530311309752</v>
      </c>
      <c r="K28" s="1875">
        <f>(798368+271999+261246)/K14*1000</f>
        <v>296.5035148772459</v>
      </c>
      <c r="L28" s="1796">
        <f>(367*3511298+163*1107382)/L14</f>
        <v>318.08863831224505</v>
      </c>
      <c r="M28" s="1876">
        <v>310</v>
      </c>
      <c r="N28" s="1801"/>
      <c r="O28" s="1874">
        <f>ROUND(M28*1.01,0)</f>
        <v>313</v>
      </c>
      <c r="P28" s="1796">
        <f>ROUND(O28*1.01,0)</f>
        <v>316</v>
      </c>
      <c r="Q28" s="1933">
        <f>ROUND(P28*1.01,0)</f>
        <v>319</v>
      </c>
      <c r="R28" s="1954"/>
    </row>
    <row r="29" spans="2:18" ht="13.5" customHeight="1">
      <c r="B29" s="2104"/>
      <c r="C29" s="2071"/>
      <c r="D29" s="2073"/>
      <c r="E29" s="2075" t="s">
        <v>70</v>
      </c>
      <c r="F29" s="2076"/>
      <c r="G29" s="200" t="s">
        <v>561</v>
      </c>
      <c r="H29" s="1790"/>
      <c r="I29" s="1873">
        <f>I28-$H28</f>
        <v>72.56026073380798</v>
      </c>
      <c r="J29" s="1908">
        <f>J28-$H28</f>
        <v>-44.317351640192214</v>
      </c>
      <c r="K29" s="1908">
        <f>K28-$H28</f>
        <v>-84.6668678939215</v>
      </c>
      <c r="L29" s="1909">
        <f>L28-$H28</f>
        <v>-63.081744458922344</v>
      </c>
      <c r="M29" s="1927">
        <f>M28-$H28</f>
        <v>-71.1703827711674</v>
      </c>
      <c r="N29" s="1917">
        <f>SUM(I29:M29)</f>
        <v>-190.67608603039548</v>
      </c>
      <c r="O29" s="1872">
        <f>O28-$M28</f>
        <v>3</v>
      </c>
      <c r="P29" s="1932">
        <f>P28-$M28</f>
        <v>6</v>
      </c>
      <c r="Q29" s="1894">
        <f>Q28-$M28</f>
        <v>9</v>
      </c>
      <c r="R29" s="1931">
        <f>SUM(O29:Q29)</f>
        <v>18</v>
      </c>
    </row>
    <row r="30" spans="2:18" ht="13.5" customHeight="1">
      <c r="B30" s="2104"/>
      <c r="C30" s="2071"/>
      <c r="D30" s="2073"/>
      <c r="E30" s="217" t="s">
        <v>71</v>
      </c>
      <c r="F30" s="207"/>
      <c r="G30" s="208"/>
      <c r="H30" s="1796">
        <f>(97*2575021+79*1093202)/H14</f>
        <v>91.63564892319796</v>
      </c>
      <c r="I30" s="2031">
        <v>417</v>
      </c>
      <c r="J30" s="1875">
        <f>(67*2813952+79*1109600)/J14</f>
        <v>70.39365962270922</v>
      </c>
      <c r="K30" s="1875">
        <f>(140319+81315+76001)/K14*1000</f>
        <v>66.27287631653422</v>
      </c>
      <c r="L30" s="1796">
        <f>(63*3619486+93*1108648)/L14</f>
        <v>71.6940515471953</v>
      </c>
      <c r="M30" s="1876">
        <v>70</v>
      </c>
      <c r="N30" s="1801"/>
      <c r="O30" s="1874">
        <f>ROUND(M30,0)</f>
        <v>70</v>
      </c>
      <c r="P30" s="1796">
        <f>ROUND(O30*1,0)</f>
        <v>70</v>
      </c>
      <c r="Q30" s="1933">
        <f>ROUND(P30*1,0)</f>
        <v>70</v>
      </c>
      <c r="R30" s="1954"/>
    </row>
    <row r="31" spans="2:18" ht="13.5" customHeight="1">
      <c r="B31" s="2104"/>
      <c r="C31" s="2071"/>
      <c r="D31" s="2074"/>
      <c r="E31" s="2077" t="s">
        <v>72</v>
      </c>
      <c r="F31" s="2078"/>
      <c r="G31" s="200" t="s">
        <v>561</v>
      </c>
      <c r="H31" s="1790"/>
      <c r="I31" s="1907">
        <f>I30-$H30</f>
        <v>325.36435107680205</v>
      </c>
      <c r="J31" s="1908">
        <f>J30-$H30</f>
        <v>-21.24198930048874</v>
      </c>
      <c r="K31" s="1908">
        <f>K30-$H30</f>
        <v>-25.36277260666374</v>
      </c>
      <c r="L31" s="1909">
        <f>L30-$H30</f>
        <v>-19.94159737600266</v>
      </c>
      <c r="M31" s="1927">
        <f>M30-$H30</f>
        <v>-21.635648923197962</v>
      </c>
      <c r="N31" s="1917">
        <f>SUM(I31:M31)</f>
        <v>237.18234287044896</v>
      </c>
      <c r="O31" s="1872">
        <f>O30-$M30</f>
        <v>0</v>
      </c>
      <c r="P31" s="1932">
        <f>P30-$M30</f>
        <v>0</v>
      </c>
      <c r="Q31" s="1894">
        <f>Q30-$M30</f>
        <v>0</v>
      </c>
      <c r="R31" s="1931">
        <f>SUM(O31:Q31)</f>
        <v>0</v>
      </c>
    </row>
    <row r="32" spans="2:18" ht="13.5" customHeight="1">
      <c r="B32" s="2104"/>
      <c r="C32" s="2071"/>
      <c r="D32" s="2079" t="s">
        <v>73</v>
      </c>
      <c r="E32" s="217" t="s">
        <v>470</v>
      </c>
      <c r="F32" s="233"/>
      <c r="G32" s="234"/>
      <c r="H32" s="1796"/>
      <c r="I32" s="1804"/>
      <c r="J32" s="1805"/>
      <c r="K32" s="1805"/>
      <c r="L32" s="1806"/>
      <c r="M32" s="1807"/>
      <c r="N32" s="1808"/>
      <c r="O32" s="1804"/>
      <c r="P32" s="1806"/>
      <c r="Q32" s="1807"/>
      <c r="R32" s="1957"/>
    </row>
    <row r="33" spans="2:18" ht="13.5" customHeight="1" thickBot="1">
      <c r="B33" s="2104"/>
      <c r="C33" s="2072"/>
      <c r="D33" s="2079"/>
      <c r="E33" s="2080" t="s">
        <v>74</v>
      </c>
      <c r="F33" s="2081"/>
      <c r="G33" s="225" t="s">
        <v>561</v>
      </c>
      <c r="H33" s="1790"/>
      <c r="I33" s="1809"/>
      <c r="J33" s="1810"/>
      <c r="K33" s="1810"/>
      <c r="L33" s="1811"/>
      <c r="M33" s="1812"/>
      <c r="N33" s="1813"/>
      <c r="O33" s="1809"/>
      <c r="P33" s="1811"/>
      <c r="Q33" s="1812"/>
      <c r="R33" s="1958"/>
    </row>
    <row r="34" spans="2:18" ht="13.5" customHeight="1">
      <c r="B34" s="2105"/>
      <c r="C34" s="731"/>
      <c r="D34" s="1563" t="s">
        <v>174</v>
      </c>
      <c r="E34" s="1564"/>
      <c r="F34" s="1564"/>
      <c r="G34" s="1565"/>
      <c r="H34" s="1814">
        <f aca="true" t="shared" si="3" ref="H34:Q34">H16/H28*100</f>
        <v>36.18892137464418</v>
      </c>
      <c r="I34" s="1883">
        <f t="shared" si="3"/>
        <v>32.01181370587989</v>
      </c>
      <c r="J34" s="1884">
        <f t="shared" si="3"/>
        <v>41.38733419129252</v>
      </c>
      <c r="K34" s="1884">
        <f t="shared" si="3"/>
        <v>41.228194678183534</v>
      </c>
      <c r="L34" s="1814">
        <f t="shared" si="3"/>
        <v>42.26935000178389</v>
      </c>
      <c r="M34" s="1885">
        <f t="shared" si="3"/>
        <v>43.18692075713099</v>
      </c>
      <c r="N34" s="1789"/>
      <c r="O34" s="1943">
        <f t="shared" si="3"/>
        <v>43.085427909835005</v>
      </c>
      <c r="P34" s="1944">
        <f t="shared" si="3"/>
        <v>42.64752127318067</v>
      </c>
      <c r="Q34" s="1945">
        <f t="shared" si="3"/>
        <v>42.278620227048556</v>
      </c>
      <c r="R34" s="1953"/>
    </row>
    <row r="35" spans="2:18" s="12" customFormat="1" ht="13.5" customHeight="1">
      <c r="B35" s="2105"/>
      <c r="C35" s="857"/>
      <c r="D35" s="2058" t="s">
        <v>175</v>
      </c>
      <c r="E35" s="2059"/>
      <c r="F35" s="2061" t="s">
        <v>171</v>
      </c>
      <c r="G35" s="2062"/>
      <c r="H35" s="844"/>
      <c r="I35" s="1913" t="s">
        <v>803</v>
      </c>
      <c r="J35" s="139" t="s">
        <v>803</v>
      </c>
      <c r="K35" s="139" t="s">
        <v>803</v>
      </c>
      <c r="L35" s="108" t="s">
        <v>803</v>
      </c>
      <c r="M35" s="1912" t="s">
        <v>803</v>
      </c>
      <c r="N35" s="501"/>
      <c r="O35" s="602"/>
      <c r="P35" s="603"/>
      <c r="Q35" s="604"/>
      <c r="R35" s="1959"/>
    </row>
    <row r="36" spans="2:18" s="12" customFormat="1" ht="13.5" customHeight="1">
      <c r="B36" s="2105"/>
      <c r="C36" s="857"/>
      <c r="D36" s="2060"/>
      <c r="E36" s="2059"/>
      <c r="F36" s="2061" t="s">
        <v>172</v>
      </c>
      <c r="G36" s="2062"/>
      <c r="H36" s="138" t="s">
        <v>803</v>
      </c>
      <c r="I36" s="1913" t="s">
        <v>803</v>
      </c>
      <c r="J36" s="139" t="s">
        <v>803</v>
      </c>
      <c r="K36" s="139" t="s">
        <v>803</v>
      </c>
      <c r="L36" s="859"/>
      <c r="M36" s="846"/>
      <c r="N36" s="847"/>
      <c r="O36" s="602"/>
      <c r="P36" s="603"/>
      <c r="Q36" s="604"/>
      <c r="R36" s="1960"/>
    </row>
    <row r="37" spans="2:18" s="12" customFormat="1" ht="13.5" customHeight="1">
      <c r="B37" s="2105"/>
      <c r="C37" s="857"/>
      <c r="D37" s="2060"/>
      <c r="E37" s="2059"/>
      <c r="F37" s="2061" t="s">
        <v>173</v>
      </c>
      <c r="G37" s="2062"/>
      <c r="H37" s="844"/>
      <c r="I37" s="645"/>
      <c r="J37" s="646"/>
      <c r="K37" s="845"/>
      <c r="L37" s="2009">
        <f>Ⅲ①!O43</f>
        <v>-95.23026315789474</v>
      </c>
      <c r="M37" s="2010">
        <f>Ⅲ①!P43</f>
        <v>-173.6764705882353</v>
      </c>
      <c r="N37" s="501"/>
      <c r="O37" s="2006">
        <f>Ⅲ①!Q43</f>
        <v>-247.23032069970844</v>
      </c>
      <c r="P37" s="2007">
        <f>Ⅲ①!R43</f>
        <v>-321.0982658959538</v>
      </c>
      <c r="Q37" s="2008">
        <f>Ⅲ①!S43</f>
        <v>-394.7067238912732</v>
      </c>
      <c r="R37" s="1959"/>
    </row>
    <row r="38" spans="2:18" s="12" customFormat="1" ht="13.5" customHeight="1">
      <c r="B38" s="2105"/>
      <c r="C38" s="857"/>
      <c r="D38" s="2058" t="s">
        <v>176</v>
      </c>
      <c r="E38" s="2063"/>
      <c r="F38" s="2061" t="s">
        <v>171</v>
      </c>
      <c r="G38" s="2065"/>
      <c r="H38" s="844"/>
      <c r="I38" s="1886">
        <f>15106+3204</f>
        <v>18310</v>
      </c>
      <c r="J38" s="1887">
        <f>3057+15286</f>
        <v>18343</v>
      </c>
      <c r="K38" s="1887">
        <f>2948+15426</f>
        <v>18374</v>
      </c>
      <c r="L38" s="1888">
        <f>15566+2799</f>
        <v>18365</v>
      </c>
      <c r="M38" s="1889">
        <f>15706+2649</f>
        <v>18355</v>
      </c>
      <c r="N38" s="501"/>
      <c r="O38" s="602"/>
      <c r="P38" s="603"/>
      <c r="Q38" s="604"/>
      <c r="R38" s="1959"/>
    </row>
    <row r="39" spans="2:18" s="12" customFormat="1" ht="13.5" customHeight="1">
      <c r="B39" s="2105"/>
      <c r="C39" s="857"/>
      <c r="D39" s="2064"/>
      <c r="E39" s="2063"/>
      <c r="F39" s="2061" t="s">
        <v>172</v>
      </c>
      <c r="G39" s="2062"/>
      <c r="H39" s="1787">
        <f>14926+3304</f>
        <v>18230</v>
      </c>
      <c r="I39" s="1886">
        <f>15000+3204</f>
        <v>18204</v>
      </c>
      <c r="J39" s="1887">
        <f>15072+3104</f>
        <v>18176</v>
      </c>
      <c r="K39" s="1887">
        <f>14939+2974</f>
        <v>17913</v>
      </c>
      <c r="L39" s="859"/>
      <c r="M39" s="846"/>
      <c r="N39" s="847"/>
      <c r="O39" s="602"/>
      <c r="P39" s="603"/>
      <c r="Q39" s="604"/>
      <c r="R39" s="1960"/>
    </row>
    <row r="40" spans="2:18" s="12" customFormat="1" ht="13.5" customHeight="1" thickBot="1">
      <c r="B40" s="2106"/>
      <c r="C40" s="858"/>
      <c r="D40" s="2064"/>
      <c r="E40" s="2063"/>
      <c r="F40" s="2061" t="s">
        <v>173</v>
      </c>
      <c r="G40" s="2065"/>
      <c r="H40" s="844"/>
      <c r="I40" s="849"/>
      <c r="J40" s="850"/>
      <c r="K40" s="851"/>
      <c r="L40" s="1910">
        <f>14885+2891</f>
        <v>17776</v>
      </c>
      <c r="M40" s="1911">
        <f>14847+2740</f>
        <v>17587</v>
      </c>
      <c r="N40" s="501"/>
      <c r="O40" s="2003">
        <f>Ⅲ①!Q80</f>
        <v>17264</v>
      </c>
      <c r="P40" s="2004">
        <f>Ⅲ①!R80</f>
        <v>16887</v>
      </c>
      <c r="Q40" s="2005">
        <f>Ⅲ①!S80</f>
        <v>16452</v>
      </c>
      <c r="R40" s="1959"/>
    </row>
    <row r="41" spans="8:18" ht="6" customHeight="1" thickBot="1" thickTop="1">
      <c r="H41" s="1815"/>
      <c r="I41" s="1815"/>
      <c r="J41" s="1815"/>
      <c r="K41" s="1815"/>
      <c r="L41" s="1815"/>
      <c r="M41" s="1816"/>
      <c r="N41" s="1815"/>
      <c r="O41" s="1815"/>
      <c r="P41" s="1815"/>
      <c r="Q41" s="1815"/>
      <c r="R41" s="1961"/>
    </row>
    <row r="42" spans="2:18" ht="15.75" customHeight="1" thickTop="1">
      <c r="B42" s="2052" t="s">
        <v>351</v>
      </c>
      <c r="C42" s="2046" t="s">
        <v>510</v>
      </c>
      <c r="D42" s="243" t="s">
        <v>568</v>
      </c>
      <c r="E42" s="249"/>
      <c r="F42" s="250"/>
      <c r="G42" s="249"/>
      <c r="H42" s="1817">
        <f>Ⅲ②!L9</f>
        <v>506</v>
      </c>
      <c r="I42" s="1868">
        <v>542</v>
      </c>
      <c r="J42" s="1818">
        <v>547</v>
      </c>
      <c r="K42" s="1818">
        <v>549</v>
      </c>
      <c r="L42" s="1819">
        <v>621</v>
      </c>
      <c r="M42" s="1820">
        <v>633</v>
      </c>
      <c r="N42" s="1821"/>
      <c r="O42" s="1822"/>
      <c r="P42" s="1823"/>
      <c r="Q42" s="1824"/>
      <c r="R42" s="1962"/>
    </row>
    <row r="43" spans="2:18" ht="15.75" customHeight="1">
      <c r="B43" s="2053"/>
      <c r="C43" s="2047"/>
      <c r="D43" s="258"/>
      <c r="E43" s="259" t="s">
        <v>371</v>
      </c>
      <c r="F43" s="260"/>
      <c r="G43" s="261"/>
      <c r="H43" s="1825"/>
      <c r="I43" s="1918">
        <f>I42-$H42</f>
        <v>36</v>
      </c>
      <c r="J43" s="1827">
        <f>J42-$H42</f>
        <v>41</v>
      </c>
      <c r="K43" s="1827">
        <f>K42-$H42</f>
        <v>43</v>
      </c>
      <c r="L43" s="1828">
        <f>L42-$H42+1</f>
        <v>116</v>
      </c>
      <c r="M43" s="1829">
        <f>M42-$H42+1</f>
        <v>128</v>
      </c>
      <c r="N43" s="1920">
        <f>SUM(I43:M43)</f>
        <v>364</v>
      </c>
      <c r="O43" s="1830"/>
      <c r="P43" s="1831"/>
      <c r="Q43" s="1825"/>
      <c r="R43" s="1963"/>
    </row>
    <row r="44" spans="2:18" ht="15.75" customHeight="1">
      <c r="B44" s="2053"/>
      <c r="C44" s="2047"/>
      <c r="D44" s="258"/>
      <c r="E44" s="268"/>
      <c r="F44" s="269" t="s">
        <v>503</v>
      </c>
      <c r="G44" s="270"/>
      <c r="H44" s="1832"/>
      <c r="I44" s="1919">
        <f>I43-I45-I46</f>
        <v>36</v>
      </c>
      <c r="J44" s="1834">
        <f>J43-J45-J46</f>
        <v>40</v>
      </c>
      <c r="K44" s="1834">
        <f>K43-K45-K46</f>
        <v>42</v>
      </c>
      <c r="L44" s="1835">
        <f>L43-L45-L46</f>
        <v>40</v>
      </c>
      <c r="M44" s="1836">
        <f>M43-M45-M46</f>
        <v>40</v>
      </c>
      <c r="N44" s="1921">
        <f>SUM(I44:M44)</f>
        <v>198</v>
      </c>
      <c r="O44" s="1837"/>
      <c r="P44" s="1838"/>
      <c r="Q44" s="1832"/>
      <c r="R44" s="1964"/>
    </row>
    <row r="45" spans="2:18" ht="15.75" customHeight="1">
      <c r="B45" s="2053"/>
      <c r="C45" s="2047"/>
      <c r="D45" s="258"/>
      <c r="E45" s="268"/>
      <c r="F45" s="269" t="s">
        <v>504</v>
      </c>
      <c r="G45" s="270"/>
      <c r="H45" s="1832"/>
      <c r="I45" s="1833"/>
      <c r="J45" s="1834">
        <v>1</v>
      </c>
      <c r="K45" s="1834">
        <v>1</v>
      </c>
      <c r="L45" s="1835">
        <v>75</v>
      </c>
      <c r="M45" s="1836">
        <v>87</v>
      </c>
      <c r="N45" s="1921">
        <f>SUM(I45:M45)</f>
        <v>164</v>
      </c>
      <c r="O45" s="1837"/>
      <c r="P45" s="1838"/>
      <c r="Q45" s="1832"/>
      <c r="R45" s="1964"/>
    </row>
    <row r="46" spans="2:18" ht="15.75" customHeight="1" thickBot="1">
      <c r="B46" s="2053"/>
      <c r="C46" s="2047"/>
      <c r="D46" s="258"/>
      <c r="E46" s="268"/>
      <c r="F46" s="269" t="s">
        <v>505</v>
      </c>
      <c r="G46" s="270"/>
      <c r="H46" s="1839"/>
      <c r="I46" s="1833"/>
      <c r="J46" s="1834"/>
      <c r="K46" s="1834"/>
      <c r="L46" s="1835">
        <v>1</v>
      </c>
      <c r="M46" s="1840">
        <v>1</v>
      </c>
      <c r="N46" s="1922">
        <f>SUM(I46:M46)</f>
        <v>2</v>
      </c>
      <c r="O46" s="1841"/>
      <c r="P46" s="1842"/>
      <c r="Q46" s="1843"/>
      <c r="R46" s="1965"/>
    </row>
    <row r="47" spans="2:18" ht="15.75" customHeight="1">
      <c r="B47" s="2053"/>
      <c r="C47" s="2048"/>
      <c r="D47" s="1914" t="s">
        <v>861</v>
      </c>
      <c r="E47" s="250"/>
      <c r="F47" s="250"/>
      <c r="G47" s="249"/>
      <c r="H47" s="1817">
        <v>0</v>
      </c>
      <c r="I47" s="1844"/>
      <c r="J47" s="1845"/>
      <c r="K47" s="1845"/>
      <c r="L47" s="1817"/>
      <c r="M47" s="1846"/>
      <c r="N47" s="1847"/>
      <c r="O47" s="1848"/>
      <c r="P47" s="1849"/>
      <c r="Q47" s="1850"/>
      <c r="R47" s="1966"/>
    </row>
    <row r="48" spans="2:18" ht="15.75" customHeight="1" thickBot="1">
      <c r="B48" s="2053"/>
      <c r="C48" s="2049"/>
      <c r="D48" s="258"/>
      <c r="E48" s="259" t="s">
        <v>371</v>
      </c>
      <c r="F48" s="260"/>
      <c r="G48" s="261"/>
      <c r="H48" s="1851"/>
      <c r="I48" s="1826"/>
      <c r="J48" s="1827"/>
      <c r="K48" s="1827"/>
      <c r="L48" s="1828"/>
      <c r="M48" s="1829"/>
      <c r="N48" s="1923">
        <f>SUM(L48:M48)</f>
        <v>0</v>
      </c>
      <c r="O48" s="1830"/>
      <c r="P48" s="1831"/>
      <c r="Q48" s="1825"/>
      <c r="R48" s="1963"/>
    </row>
    <row r="49" spans="2:18" ht="15.75" customHeight="1">
      <c r="B49" s="2053"/>
      <c r="C49" s="2046" t="s">
        <v>472</v>
      </c>
      <c r="D49" s="243" t="s">
        <v>569</v>
      </c>
      <c r="E49" s="249"/>
      <c r="F49" s="250"/>
      <c r="G49" s="249"/>
      <c r="H49" s="1852">
        <f>1211+351.98</f>
        <v>1562.98</v>
      </c>
      <c r="I49" s="1878">
        <v>1578</v>
      </c>
      <c r="J49" s="1905">
        <f>1574</f>
        <v>1574</v>
      </c>
      <c r="K49" s="1905">
        <f>1569</f>
        <v>1569</v>
      </c>
      <c r="L49" s="1852">
        <f>1572</f>
        <v>1572</v>
      </c>
      <c r="M49" s="1906">
        <f>1570</f>
        <v>1570</v>
      </c>
      <c r="N49" s="1924"/>
      <c r="O49" s="1848"/>
      <c r="P49" s="1849"/>
      <c r="Q49" s="1850"/>
      <c r="R49" s="1966"/>
    </row>
    <row r="50" spans="2:18" ht="15.75" customHeight="1">
      <c r="B50" s="2053"/>
      <c r="C50" s="2047"/>
      <c r="D50" s="244"/>
      <c r="E50" s="283" t="s">
        <v>490</v>
      </c>
      <c r="F50" s="233"/>
      <c r="G50" s="284"/>
      <c r="H50" s="1853">
        <v>120</v>
      </c>
      <c r="I50" s="1854">
        <v>116</v>
      </c>
      <c r="J50" s="1855">
        <v>116</v>
      </c>
      <c r="K50" s="1855">
        <v>115</v>
      </c>
      <c r="L50" s="1853">
        <v>114</v>
      </c>
      <c r="M50" s="1856">
        <v>114</v>
      </c>
      <c r="N50" s="1925"/>
      <c r="O50" s="1857"/>
      <c r="P50" s="1858"/>
      <c r="Q50" s="1859"/>
      <c r="R50" s="1967"/>
    </row>
    <row r="51" spans="2:18" ht="15.75" customHeight="1">
      <c r="B51" s="2053"/>
      <c r="C51" s="2047"/>
      <c r="D51" s="258"/>
      <c r="E51" s="259" t="s">
        <v>371</v>
      </c>
      <c r="F51" s="260"/>
      <c r="G51" s="261"/>
      <c r="H51" s="1825"/>
      <c r="I51" s="1826">
        <v>-4</v>
      </c>
      <c r="J51" s="1827">
        <v>6</v>
      </c>
      <c r="K51" s="1827">
        <v>17</v>
      </c>
      <c r="L51" s="1828">
        <v>21</v>
      </c>
      <c r="M51" s="1829">
        <v>29</v>
      </c>
      <c r="N51" s="1923">
        <f>SUM(I51:M51)</f>
        <v>69</v>
      </c>
      <c r="O51" s="1830"/>
      <c r="P51" s="1831"/>
      <c r="Q51" s="1825"/>
      <c r="R51" s="1963"/>
    </row>
    <row r="52" spans="2:18" ht="15.75" customHeight="1">
      <c r="B52" s="2053"/>
      <c r="C52" s="2047"/>
      <c r="D52" s="258"/>
      <c r="E52" s="268"/>
      <c r="F52" s="269" t="s">
        <v>506</v>
      </c>
      <c r="G52" s="270"/>
      <c r="H52" s="1832"/>
      <c r="I52" s="1833">
        <v>1</v>
      </c>
      <c r="J52" s="1834">
        <v>1</v>
      </c>
      <c r="K52" s="1834">
        <v>1</v>
      </c>
      <c r="L52" s="1835">
        <v>2</v>
      </c>
      <c r="M52" s="1836">
        <v>2</v>
      </c>
      <c r="N52" s="1926">
        <f>SUM(I52:M52)</f>
        <v>7</v>
      </c>
      <c r="O52" s="1837"/>
      <c r="P52" s="1838"/>
      <c r="Q52" s="1832"/>
      <c r="R52" s="1964"/>
    </row>
    <row r="53" spans="2:18" ht="30" customHeight="1" thickBot="1">
      <c r="B53" s="2053"/>
      <c r="C53" s="2047"/>
      <c r="D53" s="258"/>
      <c r="E53" s="268"/>
      <c r="F53" s="2055" t="s">
        <v>76</v>
      </c>
      <c r="G53" s="2051"/>
      <c r="H53" s="1832"/>
      <c r="I53" s="1833">
        <f>I51-I52</f>
        <v>-5</v>
      </c>
      <c r="J53" s="1834">
        <f>J51-J52</f>
        <v>5</v>
      </c>
      <c r="K53" s="1834">
        <f>K51-K52</f>
        <v>16</v>
      </c>
      <c r="L53" s="1835">
        <f>L51-L52</f>
        <v>19</v>
      </c>
      <c r="M53" s="1836">
        <f>M51-M52</f>
        <v>27</v>
      </c>
      <c r="N53" s="1926">
        <f>SUM(I53:M53)</f>
        <v>62</v>
      </c>
      <c r="O53" s="1837"/>
      <c r="P53" s="1838"/>
      <c r="Q53" s="1832"/>
      <c r="R53" s="1964"/>
    </row>
    <row r="54" spans="2:18" ht="17.25" customHeight="1">
      <c r="B54" s="2053"/>
      <c r="C54" s="2048"/>
      <c r="D54" s="243" t="s">
        <v>512</v>
      </c>
      <c r="E54" s="250"/>
      <c r="F54" s="250"/>
      <c r="G54" s="249"/>
      <c r="H54" s="1817"/>
      <c r="I54" s="1844"/>
      <c r="J54" s="1845"/>
      <c r="K54" s="1845"/>
      <c r="L54" s="1817"/>
      <c r="M54" s="1846"/>
      <c r="N54" s="1847"/>
      <c r="O54" s="1848"/>
      <c r="P54" s="1849"/>
      <c r="Q54" s="1850"/>
      <c r="R54" s="1966"/>
    </row>
    <row r="55" spans="2:18" ht="17.25" customHeight="1" thickBot="1">
      <c r="B55" s="2054"/>
      <c r="C55" s="2049"/>
      <c r="D55" s="290"/>
      <c r="E55" s="291" t="s">
        <v>371</v>
      </c>
      <c r="F55" s="292"/>
      <c r="G55" s="293"/>
      <c r="H55" s="1851"/>
      <c r="I55" s="1860"/>
      <c r="J55" s="1861"/>
      <c r="K55" s="1861"/>
      <c r="L55" s="1862"/>
      <c r="M55" s="1863"/>
      <c r="N55" s="1864"/>
      <c r="O55" s="1865"/>
      <c r="P55" s="1866"/>
      <c r="Q55" s="1867"/>
      <c r="R55" s="1968"/>
    </row>
    <row r="56" spans="3:18" s="301" customFormat="1" ht="17.25" customHeight="1" thickTop="1">
      <c r="C56" s="298"/>
      <c r="D56" s="299"/>
      <c r="E56" s="300"/>
      <c r="F56" s="300"/>
      <c r="G56" s="300"/>
      <c r="H56" s="300"/>
      <c r="I56" s="300"/>
      <c r="J56" s="300"/>
      <c r="K56" s="2056" t="s">
        <v>343</v>
      </c>
      <c r="L56" s="2037"/>
      <c r="M56" s="2038"/>
      <c r="N56" s="561">
        <f>N43+N48+N51</f>
        <v>433</v>
      </c>
      <c r="O56" s="300"/>
      <c r="P56" s="300"/>
      <c r="Q56" s="2057"/>
      <c r="R56" s="2042"/>
    </row>
    <row r="57" spans="4:18" s="301" customFormat="1" ht="18" customHeight="1">
      <c r="D57" s="494"/>
      <c r="E57" s="494"/>
      <c r="F57" s="494"/>
      <c r="G57" s="494"/>
      <c r="H57" s="494"/>
      <c r="I57" s="494"/>
      <c r="J57" s="494"/>
      <c r="K57" s="2032" t="s">
        <v>379</v>
      </c>
      <c r="L57" s="2033"/>
      <c r="M57" s="2034"/>
      <c r="N57" s="469">
        <f>298+37</f>
        <v>335</v>
      </c>
      <c r="O57" s="494"/>
      <c r="P57" s="115"/>
      <c r="Q57" s="2042"/>
      <c r="R57" s="2042"/>
    </row>
    <row r="58" spans="1:17" s="301" customFormat="1" ht="15.75" customHeight="1" thickBot="1">
      <c r="A58" s="11" t="s">
        <v>303</v>
      </c>
      <c r="C58" s="494"/>
      <c r="D58" s="494"/>
      <c r="E58" s="494"/>
      <c r="F58" s="494"/>
      <c r="G58" s="494"/>
      <c r="H58" s="494"/>
      <c r="I58" s="494"/>
      <c r="J58" s="494"/>
      <c r="K58" s="1566"/>
      <c r="L58" s="1566"/>
      <c r="M58" s="1566"/>
      <c r="N58" s="494"/>
      <c r="O58" s="115"/>
      <c r="P58" s="115"/>
      <c r="Q58" s="300"/>
    </row>
    <row r="59" spans="2:18" s="301" customFormat="1" ht="15.75" customHeight="1" thickTop="1">
      <c r="B59" s="2043" t="s">
        <v>366</v>
      </c>
      <c r="C59" s="2046" t="s">
        <v>510</v>
      </c>
      <c r="D59" s="243" t="s">
        <v>568</v>
      </c>
      <c r="E59" s="249"/>
      <c r="F59" s="250"/>
      <c r="G59" s="249"/>
      <c r="H59" s="746"/>
      <c r="I59" s="738"/>
      <c r="J59" s="739"/>
      <c r="K59" s="255">
        <f>Ⅲ②!O9</f>
        <v>535</v>
      </c>
      <c r="L59" s="733">
        <f>Ⅲ①!O8</f>
        <v>566</v>
      </c>
      <c r="M59" s="256">
        <f>Ⅲ①!P8</f>
        <v>638</v>
      </c>
      <c r="N59" s="735"/>
      <c r="O59" s="254">
        <f>Ⅲ①!Q8</f>
        <v>644</v>
      </c>
      <c r="P59" s="255">
        <f>Ⅲ①!R8</f>
        <v>650</v>
      </c>
      <c r="Q59" s="256">
        <f>Ⅲ①!S8</f>
        <v>657</v>
      </c>
      <c r="R59" s="740"/>
    </row>
    <row r="60" spans="2:18" s="301" customFormat="1" ht="15.75" customHeight="1">
      <c r="B60" s="2044"/>
      <c r="C60" s="2047"/>
      <c r="D60" s="258"/>
      <c r="E60" s="259" t="s">
        <v>365</v>
      </c>
      <c r="F60" s="260"/>
      <c r="G60" s="261"/>
      <c r="H60" s="742"/>
      <c r="I60" s="741"/>
      <c r="J60" s="742"/>
      <c r="K60" s="742"/>
      <c r="L60" s="1828">
        <f>IF(L59-L42&gt;0,L59-L42,0)</f>
        <v>0</v>
      </c>
      <c r="M60" s="1829">
        <v>5</v>
      </c>
      <c r="N60" s="753"/>
      <c r="O60" s="265">
        <f>O59-$M$42</f>
        <v>11</v>
      </c>
      <c r="P60" s="262">
        <f>P59-$M$42</f>
        <v>17</v>
      </c>
      <c r="Q60" s="266">
        <f>Q59-$M$42</f>
        <v>24</v>
      </c>
      <c r="R60" s="265">
        <f>SUM(O60:Q60)</f>
        <v>52</v>
      </c>
    </row>
    <row r="61" spans="2:18" s="301" customFormat="1" ht="15.75" customHeight="1">
      <c r="B61" s="2044"/>
      <c r="C61" s="2047"/>
      <c r="D61" s="258"/>
      <c r="E61" s="268"/>
      <c r="F61" s="269" t="s">
        <v>503</v>
      </c>
      <c r="G61" s="270"/>
      <c r="H61" s="744"/>
      <c r="I61" s="743"/>
      <c r="J61" s="744"/>
      <c r="K61" s="744"/>
      <c r="L61" s="269">
        <v>0</v>
      </c>
      <c r="M61" s="274">
        <v>0</v>
      </c>
      <c r="N61" s="754"/>
      <c r="O61" s="273">
        <f>O60-O62-O63</f>
        <v>1</v>
      </c>
      <c r="P61" s="269">
        <f>P60-P62-P63</f>
        <v>7</v>
      </c>
      <c r="Q61" s="274">
        <f>Q60-Q62-Q63</f>
        <v>14</v>
      </c>
      <c r="R61" s="273">
        <f>SUM(O61:Q61)</f>
        <v>22</v>
      </c>
    </row>
    <row r="62" spans="2:18" s="301" customFormat="1" ht="15.75" customHeight="1">
      <c r="B62" s="2044"/>
      <c r="C62" s="2047"/>
      <c r="D62" s="258"/>
      <c r="E62" s="268"/>
      <c r="F62" s="269" t="s">
        <v>504</v>
      </c>
      <c r="G62" s="270"/>
      <c r="H62" s="744"/>
      <c r="I62" s="743"/>
      <c r="J62" s="744"/>
      <c r="K62" s="744"/>
      <c r="L62" s="269"/>
      <c r="M62" s="274">
        <v>5</v>
      </c>
      <c r="N62" s="754"/>
      <c r="O62" s="273">
        <v>10</v>
      </c>
      <c r="P62" s="269">
        <v>10</v>
      </c>
      <c r="Q62" s="274">
        <v>10</v>
      </c>
      <c r="R62" s="273">
        <f>SUM(O62:Q62)</f>
        <v>30</v>
      </c>
    </row>
    <row r="63" spans="2:18" s="301" customFormat="1" ht="15.75" customHeight="1" thickBot="1">
      <c r="B63" s="2044"/>
      <c r="C63" s="2047"/>
      <c r="D63" s="258"/>
      <c r="E63" s="268"/>
      <c r="F63" s="269" t="s">
        <v>505</v>
      </c>
      <c r="G63" s="270"/>
      <c r="H63" s="744"/>
      <c r="I63" s="743"/>
      <c r="J63" s="744"/>
      <c r="K63" s="752"/>
      <c r="L63" s="269"/>
      <c r="M63" s="279"/>
      <c r="N63" s="755"/>
      <c r="O63" s="273"/>
      <c r="P63" s="278"/>
      <c r="Q63" s="279"/>
      <c r="R63" s="277">
        <f>SUM(O63:Q63)</f>
        <v>0</v>
      </c>
    </row>
    <row r="64" spans="2:18" s="301" customFormat="1" ht="15.75" customHeight="1">
      <c r="B64" s="2044"/>
      <c r="C64" s="2048"/>
      <c r="D64" s="1914" t="s">
        <v>863</v>
      </c>
      <c r="E64" s="250"/>
      <c r="F64" s="250"/>
      <c r="G64" s="249"/>
      <c r="H64" s="746"/>
      <c r="I64" s="745"/>
      <c r="J64" s="746"/>
      <c r="K64" s="251"/>
      <c r="L64" s="252"/>
      <c r="M64" s="282"/>
      <c r="N64" s="736"/>
      <c r="O64" s="2018"/>
      <c r="P64" s="2019"/>
      <c r="Q64" s="2020"/>
      <c r="R64" s="745"/>
    </row>
    <row r="65" spans="2:18" s="301" customFormat="1" ht="15.75" customHeight="1" thickBot="1">
      <c r="B65" s="2044"/>
      <c r="C65" s="2049"/>
      <c r="D65" s="258"/>
      <c r="E65" s="259" t="s">
        <v>365</v>
      </c>
      <c r="F65" s="260"/>
      <c r="G65" s="261"/>
      <c r="H65" s="742"/>
      <c r="I65" s="741"/>
      <c r="J65" s="742"/>
      <c r="K65" s="751"/>
      <c r="L65" s="263"/>
      <c r="M65" s="266"/>
      <c r="N65" s="753"/>
      <c r="O65" s="295"/>
      <c r="P65" s="296"/>
      <c r="Q65" s="297"/>
      <c r="R65" s="734">
        <f>SUM(O65:Q65)</f>
        <v>0</v>
      </c>
    </row>
    <row r="66" spans="2:18" s="301" customFormat="1" ht="15.75" customHeight="1">
      <c r="B66" s="2044"/>
      <c r="C66" s="2046" t="s">
        <v>472</v>
      </c>
      <c r="D66" s="243" t="s">
        <v>569</v>
      </c>
      <c r="E66" s="249"/>
      <c r="F66" s="250"/>
      <c r="G66" s="249"/>
      <c r="H66" s="746"/>
      <c r="I66" s="745"/>
      <c r="J66" s="746"/>
      <c r="K66" s="1928">
        <v>1569</v>
      </c>
      <c r="L66" s="1929">
        <f>Ⅲ①!O18+Ⅲ①!O22+Ⅲ①!O28+Ⅲ①!O67+Ⅲ①!O66</f>
        <v>1728</v>
      </c>
      <c r="M66" s="1930">
        <f>Ⅲ①!P18+Ⅲ①!P22+Ⅲ①!P28+Ⅲ①!P67+Ⅲ①!P66</f>
        <v>1754</v>
      </c>
      <c r="N66" s="736"/>
      <c r="O66" s="2021">
        <f>Ⅲ①!Q18+Ⅲ①!Q22+Ⅲ①!Q28+Ⅲ①!Q67+Ⅲ①!Q66</f>
        <v>1801</v>
      </c>
      <c r="P66" s="2022">
        <f>Ⅲ①!R18+Ⅲ①!R22+Ⅲ①!R28+Ⅲ①!R67+Ⅲ①!R66</f>
        <v>1813</v>
      </c>
      <c r="Q66" s="2023">
        <f>Ⅲ①!S18+Ⅲ①!S22+Ⅲ①!S28+Ⅲ①!S67+Ⅲ①!S66</f>
        <v>1819</v>
      </c>
      <c r="R66" s="745"/>
    </row>
    <row r="67" spans="2:18" s="301" customFormat="1" ht="15.75" customHeight="1">
      <c r="B67" s="2044"/>
      <c r="C67" s="2047"/>
      <c r="D67" s="244"/>
      <c r="E67" s="283" t="s">
        <v>490</v>
      </c>
      <c r="F67" s="233"/>
      <c r="G67" s="284"/>
      <c r="H67" s="748"/>
      <c r="I67" s="747"/>
      <c r="J67" s="748"/>
      <c r="K67" s="285">
        <v>115</v>
      </c>
      <c r="L67" s="286">
        <f>Ⅲ①!O18+Ⅲ①!O66</f>
        <v>110</v>
      </c>
      <c r="M67" s="288">
        <f>Ⅲ①!P18+Ⅲ①!P66</f>
        <v>115</v>
      </c>
      <c r="N67" s="737"/>
      <c r="O67" s="2024">
        <f>Ⅲ①!Q18+Ⅲ①!Q66</f>
        <v>112</v>
      </c>
      <c r="P67" s="2025">
        <f>Ⅲ①!R18+Ⅲ①!R66</f>
        <v>110</v>
      </c>
      <c r="Q67" s="2026">
        <f>Ⅲ①!S18+Ⅲ①!S66</f>
        <v>108</v>
      </c>
      <c r="R67" s="747"/>
    </row>
    <row r="68" spans="2:18" s="301" customFormat="1" ht="15.75" customHeight="1">
      <c r="B68" s="2044"/>
      <c r="C68" s="2047"/>
      <c r="D68" s="258"/>
      <c r="E68" s="259" t="s">
        <v>365</v>
      </c>
      <c r="F68" s="260"/>
      <c r="G68" s="261"/>
      <c r="H68" s="742"/>
      <c r="I68" s="741"/>
      <c r="J68" s="742"/>
      <c r="K68" s="742"/>
      <c r="L68" s="263">
        <v>0</v>
      </c>
      <c r="M68" s="266">
        <v>0</v>
      </c>
      <c r="N68" s="753"/>
      <c r="O68" s="2027">
        <f>SUM(O69:O70)</f>
        <v>2</v>
      </c>
      <c r="P68" s="2028">
        <f>SUM(P69:P70)</f>
        <v>4</v>
      </c>
      <c r="Q68" s="2029">
        <f>SUM(Q69:Q70)</f>
        <v>6</v>
      </c>
      <c r="R68" s="2030">
        <f>SUM(O68:Q68)</f>
        <v>12</v>
      </c>
    </row>
    <row r="69" spans="2:18" s="301" customFormat="1" ht="15.75" customHeight="1">
      <c r="B69" s="2044"/>
      <c r="C69" s="2047"/>
      <c r="D69" s="258"/>
      <c r="E69" s="268"/>
      <c r="F69" s="269" t="s">
        <v>506</v>
      </c>
      <c r="G69" s="270"/>
      <c r="H69" s="744"/>
      <c r="I69" s="743"/>
      <c r="J69" s="744"/>
      <c r="K69" s="744"/>
      <c r="L69" s="269"/>
      <c r="M69" s="274"/>
      <c r="N69" s="754"/>
      <c r="O69" s="273">
        <f>$M$50-O67</f>
        <v>2</v>
      </c>
      <c r="P69" s="269">
        <f>$M$50-P67</f>
        <v>4</v>
      </c>
      <c r="Q69" s="274">
        <f>$M$50-Q67</f>
        <v>6</v>
      </c>
      <c r="R69" s="273">
        <f>SUM(O69:Q69)</f>
        <v>12</v>
      </c>
    </row>
    <row r="70" spans="2:18" s="301" customFormat="1" ht="30" customHeight="1" thickBot="1">
      <c r="B70" s="2044"/>
      <c r="C70" s="2047"/>
      <c r="D70" s="258"/>
      <c r="E70" s="268"/>
      <c r="F70" s="2050" t="s">
        <v>864</v>
      </c>
      <c r="G70" s="2051"/>
      <c r="H70" s="744"/>
      <c r="I70" s="743"/>
      <c r="J70" s="744"/>
      <c r="K70" s="744"/>
      <c r="L70" s="269"/>
      <c r="M70" s="274"/>
      <c r="N70" s="754"/>
      <c r="O70" s="273"/>
      <c r="P70" s="271"/>
      <c r="Q70" s="274"/>
      <c r="R70" s="273">
        <f>SUM(O70:Q70)</f>
        <v>0</v>
      </c>
    </row>
    <row r="71" spans="2:18" s="301" customFormat="1" ht="15.75" customHeight="1">
      <c r="B71" s="2044"/>
      <c r="C71" s="2048"/>
      <c r="D71" s="243" t="s">
        <v>512</v>
      </c>
      <c r="E71" s="250"/>
      <c r="F71" s="250"/>
      <c r="G71" s="249"/>
      <c r="H71" s="746"/>
      <c r="I71" s="745"/>
      <c r="J71" s="746"/>
      <c r="K71" s="251"/>
      <c r="L71" s="252"/>
      <c r="M71" s="282"/>
      <c r="N71" s="736"/>
      <c r="O71" s="281"/>
      <c r="P71" s="251"/>
      <c r="Q71" s="282"/>
      <c r="R71" s="745"/>
    </row>
    <row r="72" spans="2:18" s="301" customFormat="1" ht="15.75" customHeight="1" thickBot="1">
      <c r="B72" s="2045"/>
      <c r="C72" s="2049"/>
      <c r="D72" s="290"/>
      <c r="E72" s="291" t="s">
        <v>365</v>
      </c>
      <c r="F72" s="292"/>
      <c r="G72" s="293"/>
      <c r="H72" s="751"/>
      <c r="I72" s="749"/>
      <c r="J72" s="750"/>
      <c r="K72" s="750"/>
      <c r="L72" s="860"/>
      <c r="M72" s="297"/>
      <c r="N72" s="756"/>
      <c r="O72" s="295"/>
      <c r="P72" s="296"/>
      <c r="Q72" s="297"/>
      <c r="R72" s="734">
        <f>SUM(O72:Q72)</f>
        <v>0</v>
      </c>
    </row>
    <row r="73" spans="2:18" s="301" customFormat="1" ht="15.75" customHeight="1" thickTop="1">
      <c r="B73" s="2035" t="s">
        <v>36</v>
      </c>
      <c r="C73" s="2035"/>
      <c r="D73" s="2035"/>
      <c r="E73" s="2035"/>
      <c r="F73" s="2035"/>
      <c r="G73" s="2035"/>
      <c r="H73" s="2035"/>
      <c r="I73" s="2035"/>
      <c r="J73" s="2035"/>
      <c r="K73" s="2035"/>
      <c r="L73" s="2035"/>
      <c r="M73" s="2035"/>
      <c r="N73" s="2035"/>
      <c r="O73" s="2036" t="s">
        <v>345</v>
      </c>
      <c r="P73" s="2037"/>
      <c r="Q73" s="2038"/>
      <c r="R73" s="36">
        <f>R60+R65+R68</f>
        <v>64</v>
      </c>
    </row>
    <row r="74" spans="2:18" s="301" customFormat="1" ht="15.75" customHeight="1">
      <c r="B74" s="2035"/>
      <c r="C74" s="2035"/>
      <c r="D74" s="2035"/>
      <c r="E74" s="2035"/>
      <c r="F74" s="2035"/>
      <c r="G74" s="2035"/>
      <c r="H74" s="2035"/>
      <c r="I74" s="2035"/>
      <c r="J74" s="2035"/>
      <c r="K74" s="2035"/>
      <c r="L74" s="2035"/>
      <c r="M74" s="2035"/>
      <c r="N74" s="2035"/>
      <c r="O74" s="2039" t="s">
        <v>347</v>
      </c>
      <c r="P74" s="2033"/>
      <c r="Q74" s="2034"/>
      <c r="R74" s="56"/>
    </row>
    <row r="75" spans="2:18" s="301" customFormat="1" ht="15.75" customHeight="1">
      <c r="B75" s="2040" t="s">
        <v>146</v>
      </c>
      <c r="C75" s="2040"/>
      <c r="D75" s="2040"/>
      <c r="E75" s="2040"/>
      <c r="F75" s="2040"/>
      <c r="G75" s="2040"/>
      <c r="H75" s="2040"/>
      <c r="I75" s="2040"/>
      <c r="J75" s="2040"/>
      <c r="K75" s="2040"/>
      <c r="L75" s="2040"/>
      <c r="M75" s="2040"/>
      <c r="N75" s="2040"/>
      <c r="O75" s="2039" t="s">
        <v>367</v>
      </c>
      <c r="P75" s="2033"/>
      <c r="Q75" s="2034"/>
      <c r="R75" s="36"/>
    </row>
    <row r="76" spans="2:18" s="301" customFormat="1" ht="15.75" customHeight="1">
      <c r="B76" s="2041" t="s">
        <v>312</v>
      </c>
      <c r="C76" s="2041"/>
      <c r="D76" s="2041"/>
      <c r="E76" s="2041"/>
      <c r="F76" s="2041"/>
      <c r="G76" s="2041"/>
      <c r="H76" s="2041"/>
      <c r="I76" s="2041"/>
      <c r="J76" s="2041"/>
      <c r="K76" s="2041"/>
      <c r="L76" s="2041"/>
      <c r="M76" s="2041"/>
      <c r="N76" s="2041"/>
      <c r="O76" s="2039" t="s">
        <v>318</v>
      </c>
      <c r="P76" s="2033"/>
      <c r="Q76" s="2034"/>
      <c r="R76" s="36">
        <f>R73+R74+R75</f>
        <v>64</v>
      </c>
    </row>
    <row r="77" spans="2:18" s="301" customFormat="1" ht="15.75" customHeight="1">
      <c r="B77" s="1582" t="s">
        <v>313</v>
      </c>
      <c r="C77" s="302"/>
      <c r="D77" s="302"/>
      <c r="E77" s="302"/>
      <c r="F77" s="302"/>
      <c r="G77" s="302"/>
      <c r="H77" s="302"/>
      <c r="I77" s="302"/>
      <c r="J77" s="302"/>
      <c r="K77" s="302"/>
      <c r="L77" s="302"/>
      <c r="M77" s="302"/>
      <c r="N77" s="302"/>
      <c r="O77" s="2032" t="s">
        <v>378</v>
      </c>
      <c r="P77" s="2033"/>
      <c r="Q77" s="2034"/>
      <c r="R77" s="36"/>
    </row>
    <row r="78" spans="2:18" s="301" customFormat="1" ht="15.75" customHeight="1">
      <c r="B78" s="1567" t="s">
        <v>368</v>
      </c>
      <c r="C78" s="1568"/>
      <c r="D78" s="1568"/>
      <c r="E78" s="1568"/>
      <c r="F78" s="1568"/>
      <c r="G78" s="1568"/>
      <c r="H78" s="1568"/>
      <c r="I78" s="1568"/>
      <c r="J78" s="302"/>
      <c r="K78" s="302"/>
      <c r="L78" s="302"/>
      <c r="M78" s="302"/>
      <c r="N78" s="302"/>
      <c r="O78" s="689"/>
      <c r="P78" s="1201"/>
      <c r="Q78" s="1201"/>
      <c r="R78" s="14"/>
    </row>
    <row r="79" spans="2:17" s="301" customFormat="1" ht="15.75" customHeight="1">
      <c r="B79" s="1569" t="s">
        <v>296</v>
      </c>
      <c r="C79" s="1568"/>
      <c r="D79" s="1568"/>
      <c r="E79" s="1568"/>
      <c r="F79" s="1568"/>
      <c r="G79" s="1568"/>
      <c r="H79" s="1568"/>
      <c r="I79" s="1568"/>
      <c r="J79" s="302"/>
      <c r="K79" s="302"/>
      <c r="L79" s="302"/>
      <c r="M79" s="302"/>
      <c r="N79" s="302"/>
      <c r="O79" s="115"/>
      <c r="P79" s="115"/>
      <c r="Q79" s="300"/>
    </row>
    <row r="80" spans="2:17" s="301" customFormat="1" ht="15.75" customHeight="1">
      <c r="B80" s="1568"/>
      <c r="C80" s="1569" t="s">
        <v>77</v>
      </c>
      <c r="D80" s="1568"/>
      <c r="E80" s="1568"/>
      <c r="F80" s="1568"/>
      <c r="G80" s="1568"/>
      <c r="H80" s="1568"/>
      <c r="I80" s="1568"/>
      <c r="J80" s="302"/>
      <c r="K80" s="302"/>
      <c r="L80" s="302"/>
      <c r="M80" s="302"/>
      <c r="N80" s="302"/>
      <c r="O80" s="115"/>
      <c r="P80" s="115"/>
      <c r="Q80" s="300"/>
    </row>
    <row r="81" spans="2:18" s="301" customFormat="1" ht="15.75" customHeight="1">
      <c r="B81" s="1568"/>
      <c r="C81" s="1568"/>
      <c r="D81" s="1570" t="s">
        <v>79</v>
      </c>
      <c r="E81" s="1568"/>
      <c r="F81" s="1568"/>
      <c r="G81" s="1568"/>
      <c r="H81" s="1568"/>
      <c r="I81" s="1568"/>
      <c r="J81" s="303" t="s">
        <v>78</v>
      </c>
      <c r="K81" s="302"/>
      <c r="L81" s="302"/>
      <c r="M81" s="302"/>
      <c r="N81" s="302"/>
      <c r="P81" s="12"/>
      <c r="Q81" s="300"/>
      <c r="R81" s="191"/>
    </row>
    <row r="82" spans="2:18" s="301" customFormat="1" ht="15.75" customHeight="1">
      <c r="B82" s="1568"/>
      <c r="C82" s="1568"/>
      <c r="D82" s="1570" t="s">
        <v>80</v>
      </c>
      <c r="E82" s="1568"/>
      <c r="F82" s="1568"/>
      <c r="G82" s="1568"/>
      <c r="H82" s="1568"/>
      <c r="I82" s="1568"/>
      <c r="J82" s="304" t="s">
        <v>37</v>
      </c>
      <c r="K82" s="302"/>
      <c r="L82" s="302"/>
      <c r="M82" s="302"/>
      <c r="N82" s="302"/>
      <c r="P82" s="12"/>
      <c r="Q82" s="300"/>
      <c r="R82" s="191"/>
    </row>
    <row r="83" spans="2:18" s="301" customFormat="1" ht="15.75" customHeight="1">
      <c r="B83" s="1568"/>
      <c r="C83" s="1568"/>
      <c r="D83" s="1570" t="s">
        <v>81</v>
      </c>
      <c r="E83" s="1568"/>
      <c r="F83" s="1568"/>
      <c r="G83" s="1568"/>
      <c r="H83" s="1568"/>
      <c r="I83" s="1568"/>
      <c r="J83" s="304" t="s">
        <v>38</v>
      </c>
      <c r="K83" s="302"/>
      <c r="L83" s="302"/>
      <c r="M83" s="302"/>
      <c r="N83" s="302"/>
      <c r="P83" s="12"/>
      <c r="Q83" s="300"/>
      <c r="R83" s="191"/>
    </row>
    <row r="84" spans="2:18" s="301" customFormat="1" ht="15.75" customHeight="1">
      <c r="B84" s="302"/>
      <c r="C84" s="302"/>
      <c r="D84" s="303" t="s">
        <v>82</v>
      </c>
      <c r="E84" s="302"/>
      <c r="F84" s="302"/>
      <c r="G84" s="302"/>
      <c r="H84" s="302"/>
      <c r="I84" s="302"/>
      <c r="J84" s="1570" t="s">
        <v>322</v>
      </c>
      <c r="K84" s="302"/>
      <c r="L84" s="302"/>
      <c r="M84" s="302"/>
      <c r="N84" s="302"/>
      <c r="P84" s="12"/>
      <c r="Q84" s="300"/>
      <c r="R84" s="191"/>
    </row>
    <row r="85" spans="2:18" s="301" customFormat="1" ht="15.75" customHeight="1">
      <c r="B85" s="302"/>
      <c r="C85" s="302"/>
      <c r="D85" s="303" t="s">
        <v>83</v>
      </c>
      <c r="E85" s="302"/>
      <c r="F85" s="302"/>
      <c r="G85" s="302"/>
      <c r="H85" s="302"/>
      <c r="I85" s="302"/>
      <c r="J85" s="304" t="s">
        <v>39</v>
      </c>
      <c r="K85" s="302"/>
      <c r="L85" s="302"/>
      <c r="M85" s="302"/>
      <c r="N85" s="302"/>
      <c r="P85" s="12"/>
      <c r="Q85" s="300"/>
      <c r="R85" s="191"/>
    </row>
    <row r="86" spans="2:18" s="301" customFormat="1" ht="15.75" customHeight="1">
      <c r="B86" s="302"/>
      <c r="C86" s="302"/>
      <c r="D86" s="303" t="s">
        <v>84</v>
      </c>
      <c r="E86" s="302"/>
      <c r="F86" s="302"/>
      <c r="G86" s="302"/>
      <c r="H86" s="302"/>
      <c r="I86" s="302"/>
      <c r="J86" s="304" t="s">
        <v>40</v>
      </c>
      <c r="K86" s="302"/>
      <c r="L86" s="302"/>
      <c r="M86" s="302"/>
      <c r="N86" s="302"/>
      <c r="P86" s="12"/>
      <c r="Q86" s="300"/>
      <c r="R86" s="191"/>
    </row>
    <row r="87" spans="2:17" ht="15.75" customHeight="1">
      <c r="B87" s="1194" t="s">
        <v>369</v>
      </c>
      <c r="C87" s="1603"/>
      <c r="D87" s="307"/>
      <c r="E87" s="307"/>
      <c r="F87" s="233"/>
      <c r="G87" s="233"/>
      <c r="H87" s="233"/>
      <c r="I87" s="233"/>
      <c r="J87" s="233"/>
      <c r="K87" s="233"/>
      <c r="L87" s="233"/>
      <c r="M87" s="233"/>
      <c r="N87" s="1603"/>
      <c r="O87" s="1583"/>
      <c r="P87" s="12"/>
      <c r="Q87" s="300"/>
    </row>
    <row r="88" spans="2:17" ht="15.75" customHeight="1" thickBot="1">
      <c r="B88" s="1202" t="s">
        <v>370</v>
      </c>
      <c r="C88" s="1590"/>
      <c r="D88" s="307"/>
      <c r="E88" s="307"/>
      <c r="F88" s="233"/>
      <c r="G88" s="233"/>
      <c r="H88" s="233"/>
      <c r="I88" s="233"/>
      <c r="J88" s="233"/>
      <c r="K88" s="233"/>
      <c r="L88" s="233"/>
      <c r="M88" s="233"/>
      <c r="N88" s="1595"/>
      <c r="O88" s="1583"/>
      <c r="P88" s="12"/>
      <c r="Q88" s="300"/>
    </row>
    <row r="89" spans="2:16" ht="21" customHeight="1">
      <c r="B89" s="1606" t="s">
        <v>513</v>
      </c>
      <c r="C89" s="1607"/>
      <c r="D89" s="192"/>
      <c r="E89" s="192"/>
      <c r="F89" s="192"/>
      <c r="G89" s="192"/>
      <c r="H89" s="192"/>
      <c r="I89" s="192"/>
      <c r="J89" s="192"/>
      <c r="K89" s="192"/>
      <c r="L89" s="192"/>
      <c r="M89" s="192"/>
      <c r="N89" s="192"/>
      <c r="O89" s="192"/>
      <c r="P89" s="305"/>
    </row>
    <row r="90" spans="2:16" ht="21" customHeight="1">
      <c r="B90" s="306"/>
      <c r="C90" s="307" t="s">
        <v>507</v>
      </c>
      <c r="D90" s="233"/>
      <c r="E90" s="233"/>
      <c r="F90" s="233"/>
      <c r="G90" s="1946" t="s">
        <v>862</v>
      </c>
      <c r="H90" s="233"/>
      <c r="I90" s="233"/>
      <c r="J90" s="233"/>
      <c r="K90" s="233"/>
      <c r="L90" s="233"/>
      <c r="M90" s="233"/>
      <c r="N90" s="233"/>
      <c r="O90" s="233"/>
      <c r="P90" s="308"/>
    </row>
    <row r="91" spans="2:16" ht="21" customHeight="1">
      <c r="B91" s="306"/>
      <c r="C91" s="307" t="s">
        <v>471</v>
      </c>
      <c r="D91" s="233"/>
      <c r="E91" s="233"/>
      <c r="F91" s="233"/>
      <c r="G91" s="1946" t="s">
        <v>804</v>
      </c>
      <c r="H91" s="233"/>
      <c r="I91" s="233"/>
      <c r="J91" s="233"/>
      <c r="K91" s="233"/>
      <c r="L91" s="233"/>
      <c r="M91" s="233"/>
      <c r="N91" s="233"/>
      <c r="O91" s="233"/>
      <c r="P91" s="308"/>
    </row>
    <row r="92" spans="2:16" ht="15" thickBot="1">
      <c r="B92" s="309"/>
      <c r="C92" s="310" t="s">
        <v>1</v>
      </c>
      <c r="D92" s="311"/>
      <c r="E92" s="311"/>
      <c r="F92" s="311"/>
      <c r="G92" s="311"/>
      <c r="H92" s="311"/>
      <c r="I92" s="311"/>
      <c r="J92" s="311"/>
      <c r="K92" s="311"/>
      <c r="L92" s="311"/>
      <c r="M92" s="311"/>
      <c r="N92" s="311"/>
      <c r="O92" s="311"/>
      <c r="P92" s="312"/>
    </row>
  </sheetData>
  <sheetProtection/>
  <mergeCells count="55">
    <mergeCell ref="B5:B7"/>
    <mergeCell ref="C5:C7"/>
    <mergeCell ref="D5:G7"/>
    <mergeCell ref="N5:N7"/>
    <mergeCell ref="R5:R7"/>
    <mergeCell ref="B8:B40"/>
    <mergeCell ref="C8:C23"/>
    <mergeCell ref="D8:D15"/>
    <mergeCell ref="E9:F9"/>
    <mergeCell ref="E11:F11"/>
    <mergeCell ref="E13:F13"/>
    <mergeCell ref="E15:F15"/>
    <mergeCell ref="D16:D19"/>
    <mergeCell ref="E17:F17"/>
    <mergeCell ref="E19:F19"/>
    <mergeCell ref="D20:D21"/>
    <mergeCell ref="E21:F21"/>
    <mergeCell ref="D22:D23"/>
    <mergeCell ref="E23:F23"/>
    <mergeCell ref="C24:C33"/>
    <mergeCell ref="D24:D31"/>
    <mergeCell ref="E25:F25"/>
    <mergeCell ref="E27:F27"/>
    <mergeCell ref="E29:F29"/>
    <mergeCell ref="E31:F31"/>
    <mergeCell ref="D32:D33"/>
    <mergeCell ref="E33:F33"/>
    <mergeCell ref="D35:E37"/>
    <mergeCell ref="F35:G35"/>
    <mergeCell ref="F36:G36"/>
    <mergeCell ref="F37:G37"/>
    <mergeCell ref="D38:E40"/>
    <mergeCell ref="F38:G38"/>
    <mergeCell ref="F39:G39"/>
    <mergeCell ref="F40:G40"/>
    <mergeCell ref="B42:B55"/>
    <mergeCell ref="C42:C48"/>
    <mergeCell ref="C49:C55"/>
    <mergeCell ref="F53:G53"/>
    <mergeCell ref="K56:M56"/>
    <mergeCell ref="Q56:R56"/>
    <mergeCell ref="K57:M57"/>
    <mergeCell ref="Q57:R57"/>
    <mergeCell ref="B59:B72"/>
    <mergeCell ref="C59:C65"/>
    <mergeCell ref="C66:C72"/>
    <mergeCell ref="F70:G70"/>
    <mergeCell ref="O77:Q77"/>
    <mergeCell ref="B73:N74"/>
    <mergeCell ref="O73:Q73"/>
    <mergeCell ref="O74:Q74"/>
    <mergeCell ref="B75:N75"/>
    <mergeCell ref="O75:Q75"/>
    <mergeCell ref="B76:N76"/>
    <mergeCell ref="O76:Q76"/>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52" r:id="rId3"/>
  <rowBreaks count="1" manualBreakCount="1">
    <brk id="57" max="17" man="1"/>
  </rowBreaks>
  <legacyDrawing r:id="rId2"/>
</worksheet>
</file>

<file path=xl/worksheets/sheet10.xml><?xml version="1.0" encoding="utf-8"?>
<worksheet xmlns="http://schemas.openxmlformats.org/spreadsheetml/2006/main" xmlns:r="http://schemas.openxmlformats.org/officeDocument/2006/relationships">
  <dimension ref="A1:U57"/>
  <sheetViews>
    <sheetView view="pageBreakPreview" zoomScale="70" zoomScaleSheetLayoutView="70" zoomScalePageLayoutView="0" workbookViewId="0" topLeftCell="G1">
      <selection activeCell="U28" sqref="U28"/>
    </sheetView>
  </sheetViews>
  <sheetFormatPr defaultColWidth="8.796875" defaultRowHeight="15"/>
  <cols>
    <col min="1" max="1" width="9" style="12" customWidth="1"/>
    <col min="2" max="2" width="9.59765625" style="12" customWidth="1"/>
    <col min="3" max="5" width="2.59765625" style="12" customWidth="1"/>
    <col min="6" max="6" width="22.59765625" style="12" customWidth="1"/>
    <col min="7" max="18" width="16.09765625" style="12" customWidth="1"/>
    <col min="19" max="16384" width="9" style="12" customWidth="1"/>
  </cols>
  <sheetData>
    <row r="1" spans="1:18" ht="18" customHeight="1">
      <c r="A1" s="1196"/>
      <c r="B1" s="1196"/>
      <c r="C1" s="1196"/>
      <c r="D1" s="1196"/>
      <c r="E1" s="1196"/>
      <c r="F1" s="1196"/>
      <c r="G1" s="1196"/>
      <c r="H1" s="1196"/>
      <c r="I1" s="1196"/>
      <c r="J1" s="1196"/>
      <c r="K1" s="1196"/>
      <c r="L1" s="1196"/>
      <c r="M1" s="1196"/>
      <c r="N1" s="1196"/>
      <c r="O1" s="1196"/>
      <c r="P1" s="1196"/>
      <c r="Q1" s="1196"/>
      <c r="R1" s="1196"/>
    </row>
    <row r="2" spans="1:18" ht="18" customHeight="1">
      <c r="A2" s="1196"/>
      <c r="B2" s="1191" t="s">
        <v>465</v>
      </c>
      <c r="C2" s="1191"/>
      <c r="D2" s="1191"/>
      <c r="E2" s="1191"/>
      <c r="F2" s="1196"/>
      <c r="G2" s="1196"/>
      <c r="H2" s="1196"/>
      <c r="I2" s="1196"/>
      <c r="J2" s="1196"/>
      <c r="K2" s="1196"/>
      <c r="L2" s="1196"/>
      <c r="M2" s="1196"/>
      <c r="N2" s="1196"/>
      <c r="O2" s="1196"/>
      <c r="P2" s="1196"/>
      <c r="Q2" s="1196"/>
      <c r="R2" s="1196"/>
    </row>
    <row r="3" spans="1:18" ht="18" customHeight="1">
      <c r="A3" s="1196"/>
      <c r="B3" s="1191" t="s">
        <v>536</v>
      </c>
      <c r="C3" s="1191"/>
      <c r="D3" s="1191"/>
      <c r="E3" s="1191"/>
      <c r="F3" s="1196"/>
      <c r="G3" s="1196"/>
      <c r="H3" s="1196"/>
      <c r="I3" s="1196"/>
      <c r="J3" s="1196"/>
      <c r="K3" s="1196"/>
      <c r="L3" s="1196"/>
      <c r="M3" s="1196"/>
      <c r="N3" s="1196"/>
      <c r="O3" s="1196"/>
      <c r="P3" s="1196"/>
      <c r="Q3" s="1196"/>
      <c r="R3" s="1196"/>
    </row>
    <row r="4" spans="1:18" ht="18" customHeight="1">
      <c r="A4" s="1196"/>
      <c r="B4" s="1191" t="s">
        <v>304</v>
      </c>
      <c r="C4" s="1191"/>
      <c r="D4" s="1191"/>
      <c r="E4" s="1191"/>
      <c r="F4" s="1196"/>
      <c r="G4" s="1196"/>
      <c r="H4" s="1196"/>
      <c r="I4" s="1196"/>
      <c r="J4" s="1196"/>
      <c r="K4" s="1196"/>
      <c r="L4" s="1196"/>
      <c r="M4" s="1196"/>
      <c r="N4" s="1196"/>
      <c r="O4" s="1196"/>
      <c r="P4" s="1196"/>
      <c r="Q4" s="1196"/>
      <c r="R4" s="1196"/>
    </row>
    <row r="5" spans="1:18" ht="18" customHeight="1">
      <c r="A5" s="1196"/>
      <c r="B5" s="1191" t="s">
        <v>537</v>
      </c>
      <c r="C5" s="1191"/>
      <c r="D5" s="1191"/>
      <c r="E5" s="1191"/>
      <c r="F5" s="1196"/>
      <c r="G5" s="1196"/>
      <c r="H5" s="1196"/>
      <c r="I5" s="1196"/>
      <c r="J5" s="1196"/>
      <c r="K5" s="1196"/>
      <c r="L5" s="1196"/>
      <c r="M5" s="1196"/>
      <c r="N5" s="1196"/>
      <c r="O5" s="1196"/>
      <c r="P5" s="1196"/>
      <c r="Q5" s="1196"/>
      <c r="R5" s="1204" t="s">
        <v>545</v>
      </c>
    </row>
    <row r="6" spans="1:18" ht="3" customHeight="1" thickBot="1">
      <c r="A6" s="1196"/>
      <c r="B6" s="1196"/>
      <c r="C6" s="1196"/>
      <c r="D6" s="1196"/>
      <c r="E6" s="1196"/>
      <c r="F6" s="1196"/>
      <c r="G6" s="1196"/>
      <c r="H6" s="1196"/>
      <c r="I6" s="1196"/>
      <c r="J6" s="1196"/>
      <c r="K6" s="1196"/>
      <c r="L6" s="1196"/>
      <c r="M6" s="1196"/>
      <c r="N6" s="1196"/>
      <c r="O6" s="1196"/>
      <c r="P6" s="1196"/>
      <c r="Q6" s="2513"/>
      <c r="R6" s="2513"/>
    </row>
    <row r="7" spans="1:18" ht="14.25" customHeight="1" thickTop="1">
      <c r="A7" s="1196"/>
      <c r="B7" s="2522" t="s">
        <v>600</v>
      </c>
      <c r="C7" s="2527" t="s">
        <v>594</v>
      </c>
      <c r="D7" s="2528"/>
      <c r="E7" s="2528"/>
      <c r="F7" s="2529"/>
      <c r="G7" s="1206" t="s">
        <v>597</v>
      </c>
      <c r="H7" s="1207" t="s">
        <v>597</v>
      </c>
      <c r="I7" s="1206" t="s">
        <v>597</v>
      </c>
      <c r="J7" s="1206" t="s">
        <v>597</v>
      </c>
      <c r="K7" s="1207" t="s">
        <v>597</v>
      </c>
      <c r="L7" s="2503" t="s">
        <v>117</v>
      </c>
      <c r="M7" s="1208" t="s">
        <v>597</v>
      </c>
      <c r="N7" s="1209" t="s">
        <v>597</v>
      </c>
      <c r="O7" s="1209" t="s">
        <v>597</v>
      </c>
      <c r="P7" s="1209" t="s">
        <v>597</v>
      </c>
      <c r="Q7" s="1210" t="s">
        <v>597</v>
      </c>
      <c r="R7" s="2500" t="s">
        <v>123</v>
      </c>
    </row>
    <row r="8" spans="1:18" ht="14.25" customHeight="1">
      <c r="A8" s="1196"/>
      <c r="B8" s="2523"/>
      <c r="C8" s="2530"/>
      <c r="D8" s="2531"/>
      <c r="E8" s="2531"/>
      <c r="F8" s="2532"/>
      <c r="G8" s="1211" t="s">
        <v>124</v>
      </c>
      <c r="H8" s="1212" t="s">
        <v>125</v>
      </c>
      <c r="I8" s="1211" t="s">
        <v>126</v>
      </c>
      <c r="J8" s="1211" t="s">
        <v>127</v>
      </c>
      <c r="K8" s="1212" t="s">
        <v>128</v>
      </c>
      <c r="L8" s="2504"/>
      <c r="M8" s="1213" t="s">
        <v>118</v>
      </c>
      <c r="N8" s="1211" t="s">
        <v>119</v>
      </c>
      <c r="O8" s="1211" t="s">
        <v>120</v>
      </c>
      <c r="P8" s="1211" t="s">
        <v>121</v>
      </c>
      <c r="Q8" s="1214" t="s">
        <v>122</v>
      </c>
      <c r="R8" s="2501"/>
    </row>
    <row r="9" spans="1:18" ht="14.25" customHeight="1">
      <c r="A9" s="1196"/>
      <c r="B9" s="2524"/>
      <c r="C9" s="2533"/>
      <c r="D9" s="2534"/>
      <c r="E9" s="2534"/>
      <c r="F9" s="2535"/>
      <c r="G9" s="1216" t="s">
        <v>598</v>
      </c>
      <c r="H9" s="1215" t="s">
        <v>598</v>
      </c>
      <c r="I9" s="1216" t="s">
        <v>598</v>
      </c>
      <c r="J9" s="1216" t="s">
        <v>598</v>
      </c>
      <c r="K9" s="1217" t="s">
        <v>599</v>
      </c>
      <c r="L9" s="2505"/>
      <c r="M9" s="1218"/>
      <c r="N9" s="1219"/>
      <c r="O9" s="1219"/>
      <c r="P9" s="1219"/>
      <c r="Q9" s="1220"/>
      <c r="R9" s="2502"/>
    </row>
    <row r="10" spans="1:18" ht="14.25" customHeight="1">
      <c r="A10" s="1196"/>
      <c r="B10" s="2525"/>
      <c r="C10" s="2536" t="s">
        <v>528</v>
      </c>
      <c r="D10" s="2537"/>
      <c r="E10" s="2537"/>
      <c r="F10" s="2538"/>
      <c r="G10" s="1222"/>
      <c r="H10" s="1223"/>
      <c r="I10" s="1222"/>
      <c r="J10" s="1222"/>
      <c r="K10" s="1224"/>
      <c r="L10" s="1225"/>
      <c r="M10" s="1226"/>
      <c r="N10" s="1227"/>
      <c r="O10" s="1227"/>
      <c r="P10" s="1227"/>
      <c r="Q10" s="1228"/>
      <c r="R10" s="1229"/>
    </row>
    <row r="11" spans="1:18" ht="14.25" customHeight="1" thickBot="1">
      <c r="A11" s="1196"/>
      <c r="B11" s="2526"/>
      <c r="C11" s="2539" t="s">
        <v>527</v>
      </c>
      <c r="D11" s="2537"/>
      <c r="E11" s="2537"/>
      <c r="F11" s="2538"/>
      <c r="G11" s="1222"/>
      <c r="H11" s="1223"/>
      <c r="I11" s="1222"/>
      <c r="J11" s="1222"/>
      <c r="K11" s="1224"/>
      <c r="L11" s="1225"/>
      <c r="M11" s="1230"/>
      <c r="N11" s="1231"/>
      <c r="O11" s="1231"/>
      <c r="P11" s="1231"/>
      <c r="Q11" s="1232"/>
      <c r="R11" s="1229"/>
    </row>
    <row r="12" spans="1:18" ht="14.25" customHeight="1" thickBot="1" thickTop="1">
      <c r="A12" s="1196"/>
      <c r="B12" s="1233"/>
      <c r="C12" s="1234"/>
      <c r="D12" s="1234"/>
      <c r="E12" s="1234"/>
      <c r="F12" s="1234"/>
      <c r="G12" s="1234"/>
      <c r="H12" s="1234"/>
      <c r="I12" s="1234"/>
      <c r="J12" s="1234"/>
      <c r="K12" s="1235"/>
      <c r="L12" s="1234"/>
      <c r="M12" s="1236"/>
      <c r="N12" s="689"/>
      <c r="O12" s="689"/>
      <c r="P12" s="689"/>
      <c r="Q12" s="689"/>
      <c r="R12" s="1234"/>
    </row>
    <row r="13" spans="1:18" ht="18" customHeight="1" thickTop="1">
      <c r="A13" s="1196"/>
      <c r="B13" s="1237" t="s">
        <v>543</v>
      </c>
      <c r="C13" s="1238"/>
      <c r="D13" s="1238"/>
      <c r="E13" s="1238"/>
      <c r="F13" s="1238"/>
      <c r="G13" s="1238"/>
      <c r="H13" s="1238"/>
      <c r="I13" s="1238"/>
      <c r="J13" s="1238"/>
      <c r="K13" s="1238"/>
      <c r="L13" s="1238"/>
      <c r="M13" s="1239"/>
      <c r="N13" s="1240"/>
      <c r="O13" s="1240"/>
      <c r="P13" s="1240"/>
      <c r="Q13" s="1241"/>
      <c r="R13" s="1242"/>
    </row>
    <row r="14" spans="1:18" ht="18" customHeight="1">
      <c r="A14" s="1196"/>
      <c r="B14" s="1243"/>
      <c r="C14" s="2509" t="s">
        <v>457</v>
      </c>
      <c r="D14" s="2510"/>
      <c r="E14" s="2510"/>
      <c r="F14" s="2510"/>
      <c r="G14" s="1244"/>
      <c r="H14" s="1199"/>
      <c r="I14" s="1244"/>
      <c r="J14" s="1244"/>
      <c r="K14" s="1245"/>
      <c r="L14" s="1246"/>
      <c r="M14" s="1247"/>
      <c r="N14" s="1248"/>
      <c r="O14" s="1248"/>
      <c r="P14" s="1249"/>
      <c r="Q14" s="1250"/>
      <c r="R14" s="1251"/>
    </row>
    <row r="15" spans="1:18" ht="18" customHeight="1" thickBot="1">
      <c r="A15" s="1196"/>
      <c r="B15" s="1252"/>
      <c r="C15" s="496"/>
      <c r="D15" s="497"/>
      <c r="E15" s="1253" t="s">
        <v>336</v>
      </c>
      <c r="F15" s="1254"/>
      <c r="G15" s="1255"/>
      <c r="H15" s="1256"/>
      <c r="I15" s="1255"/>
      <c r="J15" s="1255"/>
      <c r="K15" s="1257"/>
      <c r="L15" s="1258"/>
      <c r="M15" s="1259"/>
      <c r="N15" s="1260"/>
      <c r="O15" s="1260"/>
      <c r="P15" s="1261"/>
      <c r="Q15" s="1262"/>
      <c r="R15" s="1263"/>
    </row>
    <row r="16" spans="1:18" ht="18" customHeight="1" thickTop="1">
      <c r="A16" s="1196"/>
      <c r="B16" s="1243"/>
      <c r="C16" s="2509" t="s">
        <v>466</v>
      </c>
      <c r="D16" s="2510"/>
      <c r="E16" s="2510"/>
      <c r="F16" s="2510"/>
      <c r="G16" s="1264"/>
      <c r="H16" s="1265"/>
      <c r="I16" s="1264"/>
      <c r="J16" s="1264"/>
      <c r="K16" s="1266"/>
      <c r="L16" s="1267"/>
      <c r="M16" s="1268"/>
      <c r="N16" s="1269"/>
      <c r="O16" s="1269"/>
      <c r="P16" s="1270"/>
      <c r="Q16" s="1271"/>
      <c r="R16" s="1272"/>
    </row>
    <row r="17" spans="1:18" ht="18" customHeight="1" thickBot="1">
      <c r="A17" s="1196"/>
      <c r="B17" s="1252"/>
      <c r="C17" s="1273"/>
      <c r="D17" s="1274"/>
      <c r="E17" s="1275" t="s">
        <v>335</v>
      </c>
      <c r="F17" s="1276"/>
      <c r="G17" s="1277"/>
      <c r="H17" s="1129"/>
      <c r="I17" s="1277"/>
      <c r="J17" s="1277"/>
      <c r="K17" s="1278"/>
      <c r="L17" s="1279"/>
      <c r="M17" s="1280"/>
      <c r="N17" s="1281"/>
      <c r="O17" s="1281"/>
      <c r="P17" s="1282"/>
      <c r="Q17" s="1283"/>
      <c r="R17" s="1284"/>
    </row>
    <row r="18" spans="1:18" ht="18" customHeight="1" thickTop="1">
      <c r="A18" s="1196"/>
      <c r="B18" s="1243"/>
      <c r="C18" s="2506" t="s">
        <v>458</v>
      </c>
      <c r="D18" s="2507"/>
      <c r="E18" s="2507"/>
      <c r="F18" s="2508"/>
      <c r="G18" s="1285"/>
      <c r="H18" s="1286"/>
      <c r="I18" s="1285"/>
      <c r="J18" s="1285"/>
      <c r="K18" s="1287"/>
      <c r="L18" s="1288"/>
      <c r="M18" s="1289"/>
      <c r="N18" s="1290"/>
      <c r="O18" s="1290"/>
      <c r="P18" s="1291"/>
      <c r="Q18" s="1292"/>
      <c r="R18" s="1293"/>
    </row>
    <row r="19" spans="1:18" ht="18" customHeight="1" thickBot="1">
      <c r="A19" s="1196"/>
      <c r="B19" s="1252"/>
      <c r="C19" s="496"/>
      <c r="D19" s="497"/>
      <c r="E19" s="1253" t="s">
        <v>342</v>
      </c>
      <c r="F19" s="1254"/>
      <c r="G19" s="1255"/>
      <c r="H19" s="1256"/>
      <c r="I19" s="1255"/>
      <c r="J19" s="1255"/>
      <c r="K19" s="1257"/>
      <c r="L19" s="1258"/>
      <c r="M19" s="1259"/>
      <c r="N19" s="1260"/>
      <c r="O19" s="1260"/>
      <c r="P19" s="1261"/>
      <c r="Q19" s="1262"/>
      <c r="R19" s="1263"/>
    </row>
    <row r="20" spans="1:18" ht="18" customHeight="1" thickTop="1">
      <c r="A20" s="1196"/>
      <c r="B20" s="1243"/>
      <c r="C20" s="2517" t="s">
        <v>467</v>
      </c>
      <c r="D20" s="2518"/>
      <c r="E20" s="2518"/>
      <c r="F20" s="2519"/>
      <c r="G20" s="1294"/>
      <c r="H20" s="1286"/>
      <c r="I20" s="1295"/>
      <c r="J20" s="1295"/>
      <c r="K20" s="1296"/>
      <c r="L20" s="1297"/>
      <c r="M20" s="1298"/>
      <c r="N20" s="1295"/>
      <c r="O20" s="1295"/>
      <c r="P20" s="1296"/>
      <c r="Q20" s="1299"/>
      <c r="R20" s="1300"/>
    </row>
    <row r="21" spans="1:18" ht="18" customHeight="1" thickBot="1">
      <c r="A21" s="1196"/>
      <c r="B21" s="1252"/>
      <c r="C21" s="496"/>
      <c r="D21" s="497"/>
      <c r="E21" s="1611" t="s">
        <v>338</v>
      </c>
      <c r="F21" s="1254"/>
      <c r="G21" s="1301"/>
      <c r="H21" s="1256"/>
      <c r="I21" s="1301"/>
      <c r="J21" s="1301"/>
      <c r="K21" s="1302"/>
      <c r="L21" s="1303"/>
      <c r="M21" s="1304"/>
      <c r="N21" s="1301"/>
      <c r="O21" s="1301"/>
      <c r="P21" s="1302"/>
      <c r="Q21" s="1305"/>
      <c r="R21" s="1263"/>
    </row>
    <row r="22" spans="1:21" ht="18" customHeight="1" thickTop="1">
      <c r="A22" s="1196"/>
      <c r="B22" s="1243"/>
      <c r="C22" s="2506" t="s">
        <v>496</v>
      </c>
      <c r="D22" s="2507"/>
      <c r="E22" s="2507"/>
      <c r="F22" s="2508"/>
      <c r="G22" s="1306"/>
      <c r="H22" s="1307"/>
      <c r="I22" s="1306"/>
      <c r="J22" s="1306"/>
      <c r="K22" s="1308"/>
      <c r="L22" s="1309"/>
      <c r="M22" s="1310"/>
      <c r="N22" s="1311"/>
      <c r="O22" s="1311"/>
      <c r="P22" s="1312"/>
      <c r="Q22" s="1313"/>
      <c r="R22" s="1314"/>
      <c r="U22" s="14"/>
    </row>
    <row r="23" spans="1:18" ht="18" customHeight="1">
      <c r="A23" s="1196"/>
      <c r="B23" s="1243"/>
      <c r="C23" s="1315"/>
      <c r="D23" s="1316"/>
      <c r="E23" s="1612" t="s">
        <v>339</v>
      </c>
      <c r="F23" s="1317"/>
      <c r="G23" s="1318"/>
      <c r="H23" s="1319"/>
      <c r="I23" s="1318"/>
      <c r="J23" s="1318"/>
      <c r="K23" s="1320"/>
      <c r="L23" s="1279"/>
      <c r="M23" s="1280"/>
      <c r="N23" s="1281"/>
      <c r="O23" s="1281"/>
      <c r="P23" s="1282"/>
      <c r="Q23" s="1283"/>
      <c r="R23" s="1321"/>
    </row>
    <row r="24" spans="1:18" ht="18" customHeight="1">
      <c r="A24" s="1196"/>
      <c r="B24" s="1237" t="s">
        <v>469</v>
      </c>
      <c r="C24" s="1233"/>
      <c r="D24" s="1233"/>
      <c r="E24" s="1233"/>
      <c r="F24" s="1233"/>
      <c r="G24" s="1238"/>
      <c r="H24" s="1238"/>
      <c r="I24" s="1238"/>
      <c r="J24" s="1238"/>
      <c r="K24" s="1238"/>
      <c r="L24" s="1238"/>
      <c r="M24" s="1322"/>
      <c r="N24" s="1238"/>
      <c r="O24" s="1238"/>
      <c r="P24" s="1238"/>
      <c r="Q24" s="1323"/>
      <c r="R24" s="1316"/>
    </row>
    <row r="25" spans="1:18" ht="18" customHeight="1">
      <c r="A25" s="1196"/>
      <c r="B25" s="1243"/>
      <c r="C25" s="2520" t="s">
        <v>526</v>
      </c>
      <c r="D25" s="2521"/>
      <c r="E25" s="2521"/>
      <c r="F25" s="2521"/>
      <c r="G25" s="1325"/>
      <c r="H25" s="1326"/>
      <c r="I25" s="1325"/>
      <c r="J25" s="1325"/>
      <c r="K25" s="1325"/>
      <c r="L25" s="1327"/>
      <c r="M25" s="1328"/>
      <c r="N25" s="1327"/>
      <c r="O25" s="1327"/>
      <c r="P25" s="1327"/>
      <c r="Q25" s="1329"/>
      <c r="R25" s="1330"/>
    </row>
    <row r="26" spans="1:18" s="114" customFormat="1" ht="18" customHeight="1">
      <c r="A26" s="1331"/>
      <c r="B26" s="1332"/>
      <c r="C26" s="1332"/>
      <c r="D26" s="2511" t="s">
        <v>459</v>
      </c>
      <c r="E26" s="2514"/>
      <c r="F26" s="2512"/>
      <c r="G26" s="1222"/>
      <c r="H26" s="1334"/>
      <c r="I26" s="1222"/>
      <c r="J26" s="1222"/>
      <c r="K26" s="1335"/>
      <c r="L26" s="1336"/>
      <c r="M26" s="1226"/>
      <c r="N26" s="1227"/>
      <c r="O26" s="1227"/>
      <c r="P26" s="1227"/>
      <c r="Q26" s="1228"/>
      <c r="R26" s="1251"/>
    </row>
    <row r="27" spans="1:18" ht="18" customHeight="1">
      <c r="A27" s="1196"/>
      <c r="B27" s="1243"/>
      <c r="C27" s="1332"/>
      <c r="D27" s="1337"/>
      <c r="E27" s="2515" t="s">
        <v>335</v>
      </c>
      <c r="F27" s="2516"/>
      <c r="G27" s="1338"/>
      <c r="H27" s="1339"/>
      <c r="I27" s="1338"/>
      <c r="J27" s="1338"/>
      <c r="K27" s="1340"/>
      <c r="L27" s="1341"/>
      <c r="M27" s="1342"/>
      <c r="N27" s="1343"/>
      <c r="O27" s="1343"/>
      <c r="P27" s="1343"/>
      <c r="Q27" s="1344"/>
      <c r="R27" s="1345"/>
    </row>
    <row r="28" spans="1:21" ht="18" customHeight="1">
      <c r="A28" s="1196"/>
      <c r="B28" s="1243"/>
      <c r="C28" s="1346"/>
      <c r="D28" s="1347"/>
      <c r="E28" s="2511" t="s">
        <v>495</v>
      </c>
      <c r="F28" s="2512"/>
      <c r="G28" s="1244"/>
      <c r="H28" s="1199"/>
      <c r="I28" s="1244"/>
      <c r="J28" s="1244"/>
      <c r="K28" s="1245"/>
      <c r="L28" s="1348"/>
      <c r="M28" s="1349"/>
      <c r="N28" s="1350"/>
      <c r="O28" s="1350"/>
      <c r="P28" s="1350"/>
      <c r="Q28" s="1250"/>
      <c r="R28" s="1251"/>
      <c r="U28" s="14"/>
    </row>
    <row r="29" spans="1:18" ht="18" customHeight="1">
      <c r="A29" s="1196"/>
      <c r="B29" s="1243"/>
      <c r="C29" s="1332"/>
      <c r="D29" s="1337"/>
      <c r="E29" s="1315"/>
      <c r="F29" s="1612" t="s">
        <v>335</v>
      </c>
      <c r="G29" s="1277"/>
      <c r="H29" s="1129"/>
      <c r="I29" s="1277"/>
      <c r="J29" s="1277"/>
      <c r="K29" s="1278"/>
      <c r="L29" s="1279"/>
      <c r="M29" s="1280"/>
      <c r="N29" s="1281"/>
      <c r="O29" s="1281"/>
      <c r="P29" s="1281"/>
      <c r="Q29" s="1283"/>
      <c r="R29" s="1321"/>
    </row>
    <row r="30" spans="1:21" ht="18" customHeight="1">
      <c r="A30" s="1196"/>
      <c r="B30" s="1243"/>
      <c r="C30" s="1346"/>
      <c r="D30" s="1347"/>
      <c r="E30" s="2498" t="s">
        <v>460</v>
      </c>
      <c r="F30" s="2499"/>
      <c r="G30" s="1264"/>
      <c r="H30" s="1265"/>
      <c r="I30" s="1264"/>
      <c r="J30" s="1264"/>
      <c r="K30" s="1266"/>
      <c r="L30" s="1351"/>
      <c r="M30" s="1352"/>
      <c r="N30" s="1353"/>
      <c r="O30" s="1353"/>
      <c r="P30" s="1353"/>
      <c r="Q30" s="1271"/>
      <c r="R30" s="1272"/>
      <c r="U30" s="14"/>
    </row>
    <row r="31" spans="1:18" ht="18" customHeight="1" thickBot="1">
      <c r="A31" s="1196"/>
      <c r="B31" s="1243"/>
      <c r="C31" s="1332"/>
      <c r="D31" s="1337"/>
      <c r="E31" s="1273"/>
      <c r="F31" s="1613" t="s">
        <v>335</v>
      </c>
      <c r="G31" s="1318"/>
      <c r="H31" s="1319"/>
      <c r="I31" s="1318"/>
      <c r="J31" s="1318"/>
      <c r="K31" s="1320"/>
      <c r="L31" s="1354"/>
      <c r="M31" s="1355"/>
      <c r="N31" s="1356"/>
      <c r="O31" s="1356"/>
      <c r="P31" s="1356"/>
      <c r="Q31" s="1357"/>
      <c r="R31" s="1358"/>
    </row>
    <row r="32" spans="1:21" ht="18" customHeight="1" thickTop="1">
      <c r="A32" s="1196"/>
      <c r="B32" s="1359"/>
      <c r="C32" s="2506" t="s">
        <v>761</v>
      </c>
      <c r="D32" s="2507"/>
      <c r="E32" s="2507"/>
      <c r="F32" s="2508"/>
      <c r="G32" s="1306"/>
      <c r="H32" s="1307"/>
      <c r="I32" s="1306"/>
      <c r="J32" s="1306"/>
      <c r="K32" s="1308"/>
      <c r="L32" s="1309"/>
      <c r="M32" s="1310"/>
      <c r="N32" s="1311"/>
      <c r="O32" s="1311"/>
      <c r="P32" s="1311"/>
      <c r="Q32" s="1313"/>
      <c r="R32" s="1314"/>
      <c r="U32" s="14"/>
    </row>
    <row r="33" spans="1:18" ht="18" customHeight="1" thickBot="1">
      <c r="A33" s="1196"/>
      <c r="B33" s="1252"/>
      <c r="C33" s="496"/>
      <c r="D33" s="497"/>
      <c r="E33" s="1614" t="s">
        <v>340</v>
      </c>
      <c r="F33" s="1360"/>
      <c r="G33" s="1255"/>
      <c r="H33" s="1256"/>
      <c r="I33" s="1255"/>
      <c r="J33" s="1255"/>
      <c r="K33" s="1257"/>
      <c r="L33" s="1258"/>
      <c r="M33" s="1259"/>
      <c r="N33" s="1260"/>
      <c r="O33" s="1260"/>
      <c r="P33" s="1260"/>
      <c r="Q33" s="1262"/>
      <c r="R33" s="1361"/>
    </row>
    <row r="34" spans="1:18" ht="18" customHeight="1" thickTop="1">
      <c r="A34" s="1196"/>
      <c r="B34" s="1243"/>
      <c r="C34" s="2506" t="s">
        <v>111</v>
      </c>
      <c r="D34" s="2507"/>
      <c r="E34" s="2507"/>
      <c r="F34" s="2508"/>
      <c r="G34" s="1264"/>
      <c r="H34" s="1307"/>
      <c r="I34" s="1264"/>
      <c r="J34" s="1264"/>
      <c r="K34" s="1266"/>
      <c r="L34" s="1267"/>
      <c r="M34" s="1268"/>
      <c r="N34" s="1269"/>
      <c r="O34" s="1269"/>
      <c r="P34" s="1269"/>
      <c r="Q34" s="1271"/>
      <c r="R34" s="1272"/>
    </row>
    <row r="35" spans="1:18" ht="18" customHeight="1" thickBot="1">
      <c r="A35" s="1196"/>
      <c r="B35" s="1252"/>
      <c r="C35" s="496"/>
      <c r="D35" s="497"/>
      <c r="E35" s="1614" t="s">
        <v>341</v>
      </c>
      <c r="F35" s="1360"/>
      <c r="G35" s="1338"/>
      <c r="H35" s="1256"/>
      <c r="I35" s="1343"/>
      <c r="J35" s="1343"/>
      <c r="K35" s="1362"/>
      <c r="L35" s="1341"/>
      <c r="M35" s="1342"/>
      <c r="N35" s="1343"/>
      <c r="O35" s="1343"/>
      <c r="P35" s="1343"/>
      <c r="Q35" s="1344"/>
      <c r="R35" s="1345"/>
    </row>
    <row r="36" spans="1:18" ht="18" customHeight="1" thickTop="1">
      <c r="A36" s="1196"/>
      <c r="B36" s="1243"/>
      <c r="C36" s="2506" t="s">
        <v>496</v>
      </c>
      <c r="D36" s="2507"/>
      <c r="E36" s="2507"/>
      <c r="F36" s="2508"/>
      <c r="G36" s="1306"/>
      <c r="H36" s="1307"/>
      <c r="I36" s="1306"/>
      <c r="J36" s="1306"/>
      <c r="K36" s="1308"/>
      <c r="L36" s="1309"/>
      <c r="M36" s="1310"/>
      <c r="N36" s="1311"/>
      <c r="O36" s="1311"/>
      <c r="P36" s="1311"/>
      <c r="Q36" s="1313"/>
      <c r="R36" s="1314"/>
    </row>
    <row r="37" spans="1:18" ht="18" customHeight="1" thickBot="1">
      <c r="A37" s="1196"/>
      <c r="B37" s="1363"/>
      <c r="C37" s="1315"/>
      <c r="D37" s="1316"/>
      <c r="E37" s="1612" t="s">
        <v>335</v>
      </c>
      <c r="F37" s="1317"/>
      <c r="G37" s="1277"/>
      <c r="H37" s="1129"/>
      <c r="I37" s="1277"/>
      <c r="J37" s="1277"/>
      <c r="K37" s="1278"/>
      <c r="L37" s="1279"/>
      <c r="M37" s="1364"/>
      <c r="N37" s="1365"/>
      <c r="O37" s="1365"/>
      <c r="P37" s="1365"/>
      <c r="Q37" s="1366"/>
      <c r="R37" s="1321"/>
    </row>
    <row r="38" spans="1:18" ht="18" customHeight="1" thickTop="1">
      <c r="A38" s="1196"/>
      <c r="B38" s="1367" t="s">
        <v>327</v>
      </c>
      <c r="C38" s="1337"/>
      <c r="D38" s="500"/>
      <c r="E38" s="500"/>
      <c r="F38" s="500"/>
      <c r="G38" s="1368"/>
      <c r="H38" s="785"/>
      <c r="I38" s="1368"/>
      <c r="J38" s="2545" t="s">
        <v>333</v>
      </c>
      <c r="K38" s="2546"/>
      <c r="L38" s="1227"/>
      <c r="M38" s="1236"/>
      <c r="N38" s="1236"/>
      <c r="O38" s="2056" t="s">
        <v>334</v>
      </c>
      <c r="P38" s="2037"/>
      <c r="Q38" s="2038"/>
      <c r="R38" s="1248"/>
    </row>
    <row r="39" spans="1:18" ht="18" customHeight="1">
      <c r="A39" s="1196"/>
      <c r="B39" s="1196"/>
      <c r="C39" s="1202"/>
      <c r="D39" s="1202"/>
      <c r="E39" s="1202"/>
      <c r="F39" s="1196"/>
      <c r="G39" s="1196"/>
      <c r="H39" s="1196"/>
      <c r="I39" s="1196"/>
      <c r="J39" s="2544"/>
      <c r="K39" s="2544"/>
      <c r="L39" s="1236"/>
      <c r="M39" s="1196"/>
      <c r="N39" s="1196"/>
      <c r="O39" s="2541" t="s">
        <v>291</v>
      </c>
      <c r="P39" s="2542"/>
      <c r="Q39" s="2543"/>
      <c r="R39" s="1269"/>
    </row>
    <row r="40" spans="2:18" ht="18" customHeight="1">
      <c r="B40" s="146"/>
      <c r="C40" s="16"/>
      <c r="D40" s="16"/>
      <c r="E40" s="16"/>
      <c r="J40" s="143"/>
      <c r="K40" s="143"/>
      <c r="L40" s="144"/>
      <c r="O40" s="115"/>
      <c r="P40" s="471"/>
      <c r="Q40" s="471"/>
      <c r="R40" s="470"/>
    </row>
    <row r="41" spans="2:5" ht="18" customHeight="1">
      <c r="B41" s="11"/>
      <c r="C41" s="11" t="s">
        <v>540</v>
      </c>
      <c r="D41" s="11"/>
      <c r="E41" s="11"/>
    </row>
    <row r="42" spans="17:18" ht="3" customHeight="1" thickBot="1">
      <c r="Q42" s="2540"/>
      <c r="R42" s="2540"/>
    </row>
    <row r="43" spans="2:16" ht="14.25" customHeight="1" thickTop="1">
      <c r="B43" s="61"/>
      <c r="C43" s="148"/>
      <c r="D43" s="148"/>
      <c r="E43" s="148"/>
      <c r="F43" s="149"/>
      <c r="G43" s="17" t="s">
        <v>597</v>
      </c>
      <c r="H43" s="18" t="s">
        <v>597</v>
      </c>
      <c r="I43" s="17" t="s">
        <v>597</v>
      </c>
      <c r="J43" s="17" t="s">
        <v>597</v>
      </c>
      <c r="K43" s="18" t="s">
        <v>597</v>
      </c>
      <c r="L43" s="19" t="s">
        <v>597</v>
      </c>
      <c r="M43" s="20" t="s">
        <v>597</v>
      </c>
      <c r="N43" s="20" t="s">
        <v>597</v>
      </c>
      <c r="O43" s="20" t="s">
        <v>597</v>
      </c>
      <c r="P43" s="150" t="s">
        <v>597</v>
      </c>
    </row>
    <row r="44" spans="2:16" ht="14.25" customHeight="1">
      <c r="B44" s="61"/>
      <c r="C44" s="152"/>
      <c r="D44" s="152"/>
      <c r="E44" s="152"/>
      <c r="F44" s="153"/>
      <c r="G44" s="22" t="s">
        <v>124</v>
      </c>
      <c r="H44" s="23" t="s">
        <v>125</v>
      </c>
      <c r="I44" s="22" t="s">
        <v>126</v>
      </c>
      <c r="J44" s="22" t="s">
        <v>127</v>
      </c>
      <c r="K44" s="23" t="s">
        <v>128</v>
      </c>
      <c r="L44" s="24" t="s">
        <v>118</v>
      </c>
      <c r="M44" s="22" t="s">
        <v>119</v>
      </c>
      <c r="N44" s="22" t="s">
        <v>120</v>
      </c>
      <c r="O44" s="22" t="s">
        <v>121</v>
      </c>
      <c r="P44" s="154" t="s">
        <v>122</v>
      </c>
    </row>
    <row r="45" spans="2:16" ht="14.25" customHeight="1">
      <c r="B45" s="61"/>
      <c r="C45" s="155"/>
      <c r="D45" s="155"/>
      <c r="E45" s="155"/>
      <c r="F45" s="156"/>
      <c r="G45" s="25" t="s">
        <v>598</v>
      </c>
      <c r="H45" s="26" t="s">
        <v>598</v>
      </c>
      <c r="I45" s="25" t="s">
        <v>598</v>
      </c>
      <c r="J45" s="25" t="s">
        <v>598</v>
      </c>
      <c r="K45" s="27" t="s">
        <v>599</v>
      </c>
      <c r="L45" s="28"/>
      <c r="M45" s="29"/>
      <c r="N45" s="29"/>
      <c r="O45" s="29"/>
      <c r="P45" s="157"/>
    </row>
    <row r="46" spans="2:16" ht="18" customHeight="1">
      <c r="B46" s="61"/>
      <c r="C46" s="137" t="s">
        <v>497</v>
      </c>
      <c r="D46" s="137"/>
      <c r="E46" s="137"/>
      <c r="F46" s="158"/>
      <c r="G46" s="147"/>
      <c r="H46" s="36"/>
      <c r="I46" s="36"/>
      <c r="J46" s="36"/>
      <c r="K46" s="37"/>
      <c r="L46" s="35"/>
      <c r="M46" s="36"/>
      <c r="N46" s="36"/>
      <c r="O46" s="36"/>
      <c r="P46" s="38"/>
    </row>
    <row r="47" spans="2:16" ht="18" customHeight="1">
      <c r="B47" s="61"/>
      <c r="C47" s="137" t="s">
        <v>498</v>
      </c>
      <c r="D47" s="137"/>
      <c r="E47" s="137"/>
      <c r="F47" s="158"/>
      <c r="G47" s="147"/>
      <c r="H47" s="36"/>
      <c r="I47" s="36"/>
      <c r="J47" s="36"/>
      <c r="K47" s="37"/>
      <c r="L47" s="35"/>
      <c r="M47" s="36"/>
      <c r="N47" s="36"/>
      <c r="O47" s="36"/>
      <c r="P47" s="38"/>
    </row>
    <row r="48" spans="2:16" ht="18" customHeight="1">
      <c r="B48" s="61"/>
      <c r="C48" s="30" t="s">
        <v>483</v>
      </c>
      <c r="D48" s="30"/>
      <c r="E48" s="30"/>
      <c r="F48" s="31"/>
      <c r="G48" s="159"/>
      <c r="H48" s="36"/>
      <c r="I48" s="36"/>
      <c r="J48" s="36"/>
      <c r="K48" s="37"/>
      <c r="L48" s="35"/>
      <c r="M48" s="36"/>
      <c r="N48" s="36"/>
      <c r="O48" s="36"/>
      <c r="P48" s="38"/>
    </row>
    <row r="49" spans="2:16" ht="18" customHeight="1">
      <c r="B49" s="61"/>
      <c r="C49" s="30" t="s">
        <v>484</v>
      </c>
      <c r="D49" s="30"/>
      <c r="E49" s="30"/>
      <c r="F49" s="31"/>
      <c r="G49" s="159"/>
      <c r="H49" s="36"/>
      <c r="I49" s="36"/>
      <c r="J49" s="36"/>
      <c r="K49" s="37"/>
      <c r="L49" s="35"/>
      <c r="M49" s="36"/>
      <c r="N49" s="36"/>
      <c r="O49" s="36"/>
      <c r="P49" s="38"/>
    </row>
    <row r="50" spans="2:16" ht="18" customHeight="1">
      <c r="B50" s="61"/>
      <c r="C50" s="30" t="s">
        <v>499</v>
      </c>
      <c r="D50" s="30"/>
      <c r="E50" s="30"/>
      <c r="F50" s="31"/>
      <c r="G50" s="159"/>
      <c r="H50" s="36"/>
      <c r="I50" s="36"/>
      <c r="J50" s="36"/>
      <c r="K50" s="37"/>
      <c r="L50" s="35"/>
      <c r="M50" s="36"/>
      <c r="N50" s="36"/>
      <c r="O50" s="36"/>
      <c r="P50" s="38"/>
    </row>
    <row r="51" spans="2:16" ht="18" customHeight="1">
      <c r="B51" s="61"/>
      <c r="C51" s="30" t="s">
        <v>485</v>
      </c>
      <c r="D51" s="30"/>
      <c r="E51" s="30"/>
      <c r="F51" s="31"/>
      <c r="G51" s="159"/>
      <c r="H51" s="36"/>
      <c r="I51" s="36"/>
      <c r="J51" s="36"/>
      <c r="K51" s="37"/>
      <c r="L51" s="35"/>
      <c r="M51" s="36"/>
      <c r="N51" s="36"/>
      <c r="O51" s="36"/>
      <c r="P51" s="38"/>
    </row>
    <row r="52" spans="2:16" ht="18" customHeight="1" thickBot="1">
      <c r="B52" s="61"/>
      <c r="C52" s="30" t="s">
        <v>486</v>
      </c>
      <c r="D52" s="30"/>
      <c r="E52" s="30"/>
      <c r="F52" s="31"/>
      <c r="G52" s="159"/>
      <c r="H52" s="36"/>
      <c r="I52" s="36"/>
      <c r="J52" s="36"/>
      <c r="K52" s="37"/>
      <c r="L52" s="160"/>
      <c r="M52" s="161"/>
      <c r="N52" s="161"/>
      <c r="O52" s="161"/>
      <c r="P52" s="162"/>
    </row>
    <row r="53" ht="15" thickTop="1"/>
    <row r="54" spans="2:5" ht="18" customHeight="1">
      <c r="B54" s="11"/>
      <c r="C54" s="11" t="s">
        <v>541</v>
      </c>
      <c r="D54" s="11"/>
      <c r="E54" s="11"/>
    </row>
    <row r="55" spans="3:18" ht="15" customHeight="1">
      <c r="C55" s="16" t="s">
        <v>20</v>
      </c>
      <c r="D55" s="16"/>
      <c r="E55" s="16"/>
      <c r="O55" s="144"/>
      <c r="P55" s="144"/>
      <c r="Q55" s="144"/>
      <c r="R55" s="144"/>
    </row>
    <row r="56" spans="17:18" ht="3" customHeight="1">
      <c r="Q56" s="2540"/>
      <c r="R56" s="2540"/>
    </row>
    <row r="57" spans="2:18" ht="69.75" customHeight="1">
      <c r="B57" s="61"/>
      <c r="C57" s="163"/>
      <c r="D57" s="30"/>
      <c r="E57" s="30"/>
      <c r="F57" s="30"/>
      <c r="G57" s="138"/>
      <c r="H57" s="138"/>
      <c r="I57" s="138"/>
      <c r="J57" s="138"/>
      <c r="K57" s="138"/>
      <c r="L57" s="138"/>
      <c r="M57" s="138"/>
      <c r="N57" s="138"/>
      <c r="O57" s="138"/>
      <c r="P57" s="164"/>
      <c r="Q57" s="151"/>
      <c r="R57" s="151"/>
    </row>
  </sheetData>
  <sheetProtection/>
  <mergeCells count="27">
    <mergeCell ref="Q56:R56"/>
    <mergeCell ref="C34:F34"/>
    <mergeCell ref="C32:F32"/>
    <mergeCell ref="C36:F36"/>
    <mergeCell ref="Q42:R42"/>
    <mergeCell ref="O38:Q38"/>
    <mergeCell ref="O39:Q39"/>
    <mergeCell ref="J39:K39"/>
    <mergeCell ref="J38:K38"/>
    <mergeCell ref="B7:B9"/>
    <mergeCell ref="C18:F18"/>
    <mergeCell ref="B10:B11"/>
    <mergeCell ref="C7:F9"/>
    <mergeCell ref="C10:F10"/>
    <mergeCell ref="C11:F11"/>
    <mergeCell ref="Q6:R6"/>
    <mergeCell ref="D26:F26"/>
    <mergeCell ref="E27:F27"/>
    <mergeCell ref="C14:F14"/>
    <mergeCell ref="C20:F20"/>
    <mergeCell ref="C25:F25"/>
    <mergeCell ref="E30:F30"/>
    <mergeCell ref="R7:R9"/>
    <mergeCell ref="L7:L9"/>
    <mergeCell ref="C22:F22"/>
    <mergeCell ref="C16:F16"/>
    <mergeCell ref="E28:F28"/>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53" r:id="rId1"/>
</worksheet>
</file>

<file path=xl/worksheets/sheet11.xml><?xml version="1.0" encoding="utf-8"?>
<worksheet xmlns="http://schemas.openxmlformats.org/spreadsheetml/2006/main" xmlns:r="http://schemas.openxmlformats.org/officeDocument/2006/relationships">
  <dimension ref="B2:U92"/>
  <sheetViews>
    <sheetView view="pageBreakPreview" zoomScale="70" zoomScaleNormal="75" zoomScaleSheetLayoutView="70" zoomScalePageLayoutView="0" workbookViewId="0" topLeftCell="A1">
      <selection activeCell="K12" sqref="K12"/>
    </sheetView>
  </sheetViews>
  <sheetFormatPr defaultColWidth="8.796875" defaultRowHeight="15"/>
  <cols>
    <col min="1" max="2" width="9" style="1196" customWidth="1"/>
    <col min="3" max="3" width="10.59765625" style="1196" customWidth="1"/>
    <col min="4" max="6" width="3.59765625" style="1196" customWidth="1"/>
    <col min="7" max="7" width="28.59765625" style="1196" customWidth="1"/>
    <col min="8" max="18" width="20.59765625" style="1196" customWidth="1"/>
    <col min="19" max="16384" width="9" style="1196" customWidth="1"/>
  </cols>
  <sheetData>
    <row r="1" ht="18" customHeight="1"/>
    <row r="2" spans="2:6" ht="18" customHeight="1">
      <c r="B2" s="1191" t="s">
        <v>465</v>
      </c>
      <c r="D2" s="1191"/>
      <c r="E2" s="1191"/>
      <c r="F2" s="1191"/>
    </row>
    <row r="3" spans="2:6" ht="18" customHeight="1">
      <c r="B3" s="1191" t="s">
        <v>536</v>
      </c>
      <c r="D3" s="1191"/>
      <c r="E3" s="1191"/>
      <c r="F3" s="1191"/>
    </row>
    <row r="4" spans="2:6" ht="18" customHeight="1">
      <c r="B4" s="1191" t="s">
        <v>305</v>
      </c>
      <c r="D4" s="1191"/>
      <c r="E4" s="1191"/>
      <c r="F4" s="1191"/>
    </row>
    <row r="5" spans="2:18" ht="18" customHeight="1">
      <c r="B5" s="1191" t="s">
        <v>537</v>
      </c>
      <c r="D5" s="1191"/>
      <c r="E5" s="1191"/>
      <c r="F5" s="1191"/>
      <c r="Q5" s="1204"/>
      <c r="R5" s="1204" t="s">
        <v>545</v>
      </c>
    </row>
    <row r="6" ht="3" customHeight="1" thickBot="1">
      <c r="R6" s="1205"/>
    </row>
    <row r="7" spans="2:18" ht="14.25" customHeight="1" thickTop="1">
      <c r="B7" s="2522" t="s">
        <v>141</v>
      </c>
      <c r="C7" s="2522" t="s">
        <v>600</v>
      </c>
      <c r="D7" s="2527" t="s">
        <v>594</v>
      </c>
      <c r="E7" s="2528"/>
      <c r="F7" s="2528"/>
      <c r="G7" s="2529"/>
      <c r="H7" s="1207" t="s">
        <v>597</v>
      </c>
      <c r="I7" s="1208" t="s">
        <v>597</v>
      </c>
      <c r="J7" s="1209" t="s">
        <v>597</v>
      </c>
      <c r="K7" s="1209" t="s">
        <v>597</v>
      </c>
      <c r="L7" s="1209" t="s">
        <v>597</v>
      </c>
      <c r="M7" s="1210" t="s">
        <v>597</v>
      </c>
      <c r="N7" s="2547" t="s">
        <v>52</v>
      </c>
      <c r="O7" s="1369" t="s">
        <v>597</v>
      </c>
      <c r="P7" s="1209" t="s">
        <v>597</v>
      </c>
      <c r="Q7" s="1370" t="s">
        <v>597</v>
      </c>
      <c r="R7" s="2550" t="s">
        <v>18</v>
      </c>
    </row>
    <row r="8" spans="2:18" ht="14.25" customHeight="1">
      <c r="B8" s="2523"/>
      <c r="C8" s="2523"/>
      <c r="D8" s="2530"/>
      <c r="E8" s="2531"/>
      <c r="F8" s="2531"/>
      <c r="G8" s="2532"/>
      <c r="H8" s="1212" t="s">
        <v>129</v>
      </c>
      <c r="I8" s="1213" t="s">
        <v>130</v>
      </c>
      <c r="J8" s="1211" t="s">
        <v>131</v>
      </c>
      <c r="K8" s="1211" t="s">
        <v>132</v>
      </c>
      <c r="L8" s="1211" t="s">
        <v>133</v>
      </c>
      <c r="M8" s="1214" t="s">
        <v>134</v>
      </c>
      <c r="N8" s="2548"/>
      <c r="O8" s="1371"/>
      <c r="P8" s="1211"/>
      <c r="Q8" s="1372"/>
      <c r="R8" s="2551"/>
    </row>
    <row r="9" spans="2:18" ht="14.25" customHeight="1">
      <c r="B9" s="2524"/>
      <c r="C9" s="2524"/>
      <c r="D9" s="2533"/>
      <c r="E9" s="2534"/>
      <c r="F9" s="2534"/>
      <c r="G9" s="2535"/>
      <c r="H9" s="1373"/>
      <c r="I9" s="1374"/>
      <c r="J9" s="1375"/>
      <c r="K9" s="1375" t="s">
        <v>135</v>
      </c>
      <c r="L9" s="1375" t="s">
        <v>136</v>
      </c>
      <c r="M9" s="1376" t="s">
        <v>137</v>
      </c>
      <c r="N9" s="2549"/>
      <c r="O9" s="1377" t="s">
        <v>138</v>
      </c>
      <c r="P9" s="1375" t="s">
        <v>139</v>
      </c>
      <c r="Q9" s="1378" t="s">
        <v>140</v>
      </c>
      <c r="R9" s="2552"/>
    </row>
    <row r="10" spans="2:18" ht="14.25" customHeight="1">
      <c r="B10" s="2525"/>
      <c r="C10" s="2525"/>
      <c r="D10" s="2554" t="s">
        <v>170</v>
      </c>
      <c r="E10" s="2555"/>
      <c r="F10" s="2556"/>
      <c r="G10" s="1379" t="s">
        <v>171</v>
      </c>
      <c r="H10" s="1380"/>
      <c r="I10" s="1381"/>
      <c r="J10" s="1223"/>
      <c r="K10" s="1222"/>
      <c r="L10" s="1222"/>
      <c r="M10" s="1382"/>
      <c r="N10" s="1383"/>
      <c r="O10" s="1384"/>
      <c r="P10" s="1385"/>
      <c r="Q10" s="1386"/>
      <c r="R10" s="1229"/>
    </row>
    <row r="11" spans="2:18" ht="14.25" customHeight="1">
      <c r="B11" s="2565"/>
      <c r="C11" s="2565"/>
      <c r="D11" s="2557"/>
      <c r="E11" s="2558"/>
      <c r="F11" s="2559"/>
      <c r="G11" s="1379" t="s">
        <v>172</v>
      </c>
      <c r="H11" s="1221"/>
      <c r="I11" s="1381"/>
      <c r="J11" s="1223"/>
      <c r="K11" s="1222"/>
      <c r="L11" s="1387"/>
      <c r="M11" s="1388"/>
      <c r="N11" s="1389"/>
      <c r="O11" s="1384"/>
      <c r="P11" s="1385"/>
      <c r="Q11" s="1386"/>
      <c r="R11" s="1390"/>
    </row>
    <row r="12" spans="2:18" ht="14.25" customHeight="1">
      <c r="B12" s="2565"/>
      <c r="C12" s="2565"/>
      <c r="D12" s="2560"/>
      <c r="E12" s="2542"/>
      <c r="F12" s="2543"/>
      <c r="G12" s="1379" t="s">
        <v>173</v>
      </c>
      <c r="H12" s="1380"/>
      <c r="I12" s="1392"/>
      <c r="J12" s="1393"/>
      <c r="K12" s="1387"/>
      <c r="L12" s="1222"/>
      <c r="M12" s="1382"/>
      <c r="N12" s="1383"/>
      <c r="O12" s="1226"/>
      <c r="P12" s="1227"/>
      <c r="Q12" s="1228"/>
      <c r="R12" s="1229"/>
    </row>
    <row r="13" spans="2:18" ht="14.25" customHeight="1">
      <c r="B13" s="2565"/>
      <c r="C13" s="2565"/>
      <c r="D13" s="2554" t="s">
        <v>527</v>
      </c>
      <c r="E13" s="2555"/>
      <c r="F13" s="2556"/>
      <c r="G13" s="1379" t="s">
        <v>171</v>
      </c>
      <c r="H13" s="1380"/>
      <c r="I13" s="1381"/>
      <c r="J13" s="1223"/>
      <c r="K13" s="1222"/>
      <c r="L13" s="1222"/>
      <c r="M13" s="1382"/>
      <c r="N13" s="1383"/>
      <c r="O13" s="1384"/>
      <c r="P13" s="1385"/>
      <c r="Q13" s="1386"/>
      <c r="R13" s="1229"/>
    </row>
    <row r="14" spans="2:18" ht="14.25" customHeight="1">
      <c r="B14" s="2565"/>
      <c r="C14" s="2565"/>
      <c r="D14" s="2557"/>
      <c r="E14" s="2558"/>
      <c r="F14" s="2559"/>
      <c r="G14" s="1379" t="s">
        <v>172</v>
      </c>
      <c r="H14" s="1221"/>
      <c r="I14" s="1381"/>
      <c r="J14" s="1223"/>
      <c r="K14" s="1222"/>
      <c r="L14" s="1387"/>
      <c r="M14" s="1388"/>
      <c r="N14" s="1389"/>
      <c r="O14" s="1384"/>
      <c r="P14" s="1385"/>
      <c r="Q14" s="1386"/>
      <c r="R14" s="1390"/>
    </row>
    <row r="15" spans="2:18" ht="14.25" customHeight="1" thickBot="1">
      <c r="B15" s="2526"/>
      <c r="C15" s="2526"/>
      <c r="D15" s="2560"/>
      <c r="E15" s="2542"/>
      <c r="F15" s="2543"/>
      <c r="G15" s="1379" t="s">
        <v>173</v>
      </c>
      <c r="H15" s="1380"/>
      <c r="I15" s="1394"/>
      <c r="J15" s="1395"/>
      <c r="K15" s="1396"/>
      <c r="L15" s="1397"/>
      <c r="M15" s="1398"/>
      <c r="N15" s="1383"/>
      <c r="O15" s="1230"/>
      <c r="P15" s="1231"/>
      <c r="Q15" s="1232"/>
      <c r="R15" s="1229"/>
    </row>
    <row r="16" spans="2:18" ht="14.25" customHeight="1" thickBot="1" thickTop="1">
      <c r="B16" s="1233"/>
      <c r="C16" s="1233"/>
      <c r="D16" s="1234"/>
      <c r="E16" s="1234"/>
      <c r="F16" s="1234"/>
      <c r="G16" s="1234"/>
      <c r="H16" s="1399"/>
      <c r="I16" s="1236"/>
      <c r="J16" s="1347"/>
      <c r="K16" s="1347"/>
      <c r="L16" s="1347"/>
      <c r="M16" s="1347"/>
      <c r="N16" s="1400"/>
      <c r="O16" s="1347"/>
      <c r="P16" s="1347"/>
      <c r="Q16" s="1347"/>
      <c r="R16" s="1400"/>
    </row>
    <row r="17" spans="2:18" ht="18" customHeight="1" thickTop="1">
      <c r="B17" s="2562" t="s">
        <v>352</v>
      </c>
      <c r="C17" s="1237" t="s">
        <v>543</v>
      </c>
      <c r="D17" s="1238"/>
      <c r="E17" s="1238"/>
      <c r="F17" s="1238"/>
      <c r="G17" s="1238"/>
      <c r="H17" s="1238"/>
      <c r="I17" s="1239"/>
      <c r="J17" s="1240"/>
      <c r="K17" s="1240"/>
      <c r="L17" s="1240"/>
      <c r="M17" s="1241"/>
      <c r="N17" s="1238"/>
      <c r="O17" s="1239"/>
      <c r="P17" s="1240"/>
      <c r="Q17" s="1241"/>
      <c r="R17" s="1242"/>
    </row>
    <row r="18" spans="2:18" ht="18" customHeight="1">
      <c r="B18" s="2563"/>
      <c r="C18" s="1243"/>
      <c r="D18" s="2509" t="s">
        <v>457</v>
      </c>
      <c r="E18" s="2510"/>
      <c r="F18" s="2510"/>
      <c r="G18" s="2510"/>
      <c r="H18" s="1401"/>
      <c r="I18" s="1402"/>
      <c r="J18" s="1199"/>
      <c r="K18" s="1244"/>
      <c r="L18" s="1244"/>
      <c r="M18" s="1403"/>
      <c r="N18" s="1404"/>
      <c r="O18" s="1405"/>
      <c r="P18" s="1406"/>
      <c r="Q18" s="1407"/>
      <c r="R18" s="1408"/>
    </row>
    <row r="19" spans="2:18" ht="18" customHeight="1" thickBot="1">
      <c r="B19" s="2563"/>
      <c r="C19" s="1252"/>
      <c r="D19" s="496"/>
      <c r="E19" s="497"/>
      <c r="F19" s="1253" t="s">
        <v>336</v>
      </c>
      <c r="G19" s="1254"/>
      <c r="H19" s="1409"/>
      <c r="I19" s="1410"/>
      <c r="J19" s="1256"/>
      <c r="K19" s="1255"/>
      <c r="L19" s="1255"/>
      <c r="M19" s="1411"/>
      <c r="N19" s="1412"/>
      <c r="O19" s="1413"/>
      <c r="P19" s="1414"/>
      <c r="Q19" s="1415"/>
      <c r="R19" s="1416"/>
    </row>
    <row r="20" spans="2:18" ht="18" customHeight="1" thickTop="1">
      <c r="B20" s="2563"/>
      <c r="C20" s="1243"/>
      <c r="D20" s="2509" t="s">
        <v>466</v>
      </c>
      <c r="E20" s="2510"/>
      <c r="F20" s="2510"/>
      <c r="G20" s="2510"/>
      <c r="H20" s="1417"/>
      <c r="I20" s="1418"/>
      <c r="J20" s="1265"/>
      <c r="K20" s="1264"/>
      <c r="L20" s="1264"/>
      <c r="M20" s="1419"/>
      <c r="N20" s="1420"/>
      <c r="O20" s="1421"/>
      <c r="P20" s="1422"/>
      <c r="Q20" s="1423"/>
      <c r="R20" s="1424"/>
    </row>
    <row r="21" spans="2:18" ht="18" customHeight="1" thickBot="1">
      <c r="B21" s="2563"/>
      <c r="C21" s="1252"/>
      <c r="D21" s="1273"/>
      <c r="E21" s="1274"/>
      <c r="F21" s="1275" t="s">
        <v>339</v>
      </c>
      <c r="G21" s="1276"/>
      <c r="H21" s="1409"/>
      <c r="I21" s="1425"/>
      <c r="J21" s="1129"/>
      <c r="K21" s="1277"/>
      <c r="L21" s="1277"/>
      <c r="M21" s="1426"/>
      <c r="N21" s="1427"/>
      <c r="O21" s="1428"/>
      <c r="P21" s="1429"/>
      <c r="Q21" s="1430"/>
      <c r="R21" s="1431"/>
    </row>
    <row r="22" spans="2:18" ht="18" customHeight="1" thickTop="1">
      <c r="B22" s="2563"/>
      <c r="C22" s="1243"/>
      <c r="D22" s="2506" t="s">
        <v>458</v>
      </c>
      <c r="E22" s="2507"/>
      <c r="F22" s="2507"/>
      <c r="G22" s="2553"/>
      <c r="H22" s="1433"/>
      <c r="I22" s="1434"/>
      <c r="J22" s="1286"/>
      <c r="K22" s="1285"/>
      <c r="L22" s="1285"/>
      <c r="M22" s="1435"/>
      <c r="N22" s="1436"/>
      <c r="O22" s="1437"/>
      <c r="P22" s="1438"/>
      <c r="Q22" s="1439"/>
      <c r="R22" s="1440"/>
    </row>
    <row r="23" spans="2:18" ht="18" customHeight="1" thickBot="1">
      <c r="B23" s="2563"/>
      <c r="C23" s="1252"/>
      <c r="D23" s="496"/>
      <c r="E23" s="497"/>
      <c r="F23" s="1253" t="s">
        <v>337</v>
      </c>
      <c r="G23" s="1254"/>
      <c r="H23" s="1409"/>
      <c r="I23" s="1410"/>
      <c r="J23" s="1256"/>
      <c r="K23" s="1255"/>
      <c r="L23" s="1255"/>
      <c r="M23" s="1411"/>
      <c r="N23" s="1412"/>
      <c r="O23" s="1413"/>
      <c r="P23" s="1414"/>
      <c r="Q23" s="1415"/>
      <c r="R23" s="1416"/>
    </row>
    <row r="24" spans="2:18" ht="18" customHeight="1" thickTop="1">
      <c r="B24" s="2563"/>
      <c r="C24" s="1243"/>
      <c r="D24" s="2517" t="s">
        <v>467</v>
      </c>
      <c r="E24" s="2518"/>
      <c r="F24" s="2518"/>
      <c r="G24" s="2561"/>
      <c r="H24" s="1442"/>
      <c r="I24" s="1443"/>
      <c r="J24" s="1286"/>
      <c r="K24" s="1295"/>
      <c r="L24" s="1295"/>
      <c r="M24" s="1299"/>
      <c r="N24" s="1444"/>
      <c r="O24" s="1445"/>
      <c r="P24" s="1446"/>
      <c r="Q24" s="1447"/>
      <c r="R24" s="1448"/>
    </row>
    <row r="25" spans="2:18" ht="18" customHeight="1" thickBot="1">
      <c r="B25" s="2563"/>
      <c r="C25" s="1252"/>
      <c r="D25" s="496"/>
      <c r="E25" s="497"/>
      <c r="F25" s="1611" t="s">
        <v>338</v>
      </c>
      <c r="G25" s="1254"/>
      <c r="H25" s="1409"/>
      <c r="I25" s="1304"/>
      <c r="J25" s="1256"/>
      <c r="K25" s="1301"/>
      <c r="L25" s="1301"/>
      <c r="M25" s="1305"/>
      <c r="N25" s="1449"/>
      <c r="O25" s="1450"/>
      <c r="P25" s="1451"/>
      <c r="Q25" s="1452"/>
      <c r="R25" s="1416"/>
    </row>
    <row r="26" spans="2:21" ht="18" customHeight="1" thickTop="1">
      <c r="B26" s="2563"/>
      <c r="C26" s="1243"/>
      <c r="D26" s="2506" t="s">
        <v>496</v>
      </c>
      <c r="E26" s="2507"/>
      <c r="F26" s="2507"/>
      <c r="G26" s="2553"/>
      <c r="H26" s="1453"/>
      <c r="I26" s="1454"/>
      <c r="J26" s="1307"/>
      <c r="K26" s="1306"/>
      <c r="L26" s="1306"/>
      <c r="M26" s="1455"/>
      <c r="N26" s="1456"/>
      <c r="O26" s="1457"/>
      <c r="P26" s="1458"/>
      <c r="Q26" s="1459"/>
      <c r="R26" s="1460"/>
      <c r="U26" s="1461"/>
    </row>
    <row r="27" spans="2:18" ht="18" customHeight="1">
      <c r="B27" s="2563"/>
      <c r="C27" s="1243"/>
      <c r="D27" s="1315"/>
      <c r="E27" s="1316"/>
      <c r="F27" s="1612" t="s">
        <v>335</v>
      </c>
      <c r="G27" s="1276"/>
      <c r="H27" s="1462"/>
      <c r="I27" s="1425"/>
      <c r="J27" s="1129"/>
      <c r="K27" s="1277"/>
      <c r="L27" s="1277"/>
      <c r="M27" s="1426"/>
      <c r="N27" s="1427"/>
      <c r="O27" s="1428"/>
      <c r="P27" s="1429"/>
      <c r="Q27" s="1430"/>
      <c r="R27" s="1463"/>
    </row>
    <row r="28" spans="2:18" ht="18" customHeight="1">
      <c r="B28" s="2563"/>
      <c r="C28" s="1237" t="s">
        <v>469</v>
      </c>
      <c r="D28" s="1233"/>
      <c r="E28" s="1233"/>
      <c r="F28" s="1233"/>
      <c r="G28" s="1233"/>
      <c r="H28" s="1233"/>
      <c r="I28" s="1322"/>
      <c r="J28" s="1238"/>
      <c r="K28" s="1238"/>
      <c r="L28" s="1238"/>
      <c r="M28" s="1323"/>
      <c r="N28" s="1238"/>
      <c r="O28" s="1322"/>
      <c r="P28" s="1238"/>
      <c r="Q28" s="1323"/>
      <c r="R28" s="1316"/>
    </row>
    <row r="29" spans="2:18" ht="18" customHeight="1">
      <c r="B29" s="2563"/>
      <c r="C29" s="1243"/>
      <c r="D29" s="2520" t="s">
        <v>526</v>
      </c>
      <c r="E29" s="2521"/>
      <c r="F29" s="2521"/>
      <c r="G29" s="2521"/>
      <c r="H29" s="1324"/>
      <c r="I29" s="1464"/>
      <c r="J29" s="1326"/>
      <c r="K29" s="1325"/>
      <c r="L29" s="1325"/>
      <c r="M29" s="1465"/>
      <c r="N29" s="1327"/>
      <c r="O29" s="1328"/>
      <c r="P29" s="1327"/>
      <c r="Q29" s="1329"/>
      <c r="R29" s="1330"/>
    </row>
    <row r="30" spans="2:18" s="1331" customFormat="1" ht="18" customHeight="1">
      <c r="B30" s="2563"/>
      <c r="C30" s="1332"/>
      <c r="D30" s="1332"/>
      <c r="E30" s="2511" t="s">
        <v>459</v>
      </c>
      <c r="F30" s="2514"/>
      <c r="G30" s="2512"/>
      <c r="H30" s="1333"/>
      <c r="I30" s="1381"/>
      <c r="J30" s="1334"/>
      <c r="K30" s="1222"/>
      <c r="L30" s="1222"/>
      <c r="M30" s="1382"/>
      <c r="N30" s="1466"/>
      <c r="O30" s="1384"/>
      <c r="P30" s="1385"/>
      <c r="Q30" s="1386"/>
      <c r="R30" s="1408"/>
    </row>
    <row r="31" spans="2:18" ht="18" customHeight="1">
      <c r="B31" s="2563"/>
      <c r="C31" s="1243"/>
      <c r="D31" s="1332"/>
      <c r="E31" s="1337"/>
      <c r="F31" s="2515" t="s">
        <v>335</v>
      </c>
      <c r="G31" s="2516"/>
      <c r="H31" s="1462"/>
      <c r="I31" s="1467"/>
      <c r="J31" s="1339"/>
      <c r="K31" s="1338"/>
      <c r="L31" s="1338"/>
      <c r="M31" s="1468"/>
      <c r="N31" s="1469"/>
      <c r="O31" s="1470"/>
      <c r="P31" s="1471"/>
      <c r="Q31" s="1472"/>
      <c r="R31" s="1473"/>
    </row>
    <row r="32" spans="2:21" ht="18" customHeight="1">
      <c r="B32" s="2563"/>
      <c r="C32" s="1243"/>
      <c r="D32" s="1346"/>
      <c r="E32" s="1347"/>
      <c r="F32" s="2511" t="s">
        <v>495</v>
      </c>
      <c r="G32" s="2512"/>
      <c r="H32" s="1333"/>
      <c r="I32" s="1402"/>
      <c r="J32" s="1199"/>
      <c r="K32" s="1244"/>
      <c r="L32" s="1244"/>
      <c r="M32" s="1403"/>
      <c r="N32" s="1474"/>
      <c r="O32" s="1475"/>
      <c r="P32" s="1476"/>
      <c r="Q32" s="1477"/>
      <c r="R32" s="1408"/>
      <c r="U32" s="1461"/>
    </row>
    <row r="33" spans="2:18" ht="18" customHeight="1">
      <c r="B33" s="2563"/>
      <c r="C33" s="1243"/>
      <c r="D33" s="1332"/>
      <c r="E33" s="1337"/>
      <c r="F33" s="1315"/>
      <c r="G33" s="1612" t="s">
        <v>335</v>
      </c>
      <c r="H33" s="1462"/>
      <c r="I33" s="1425"/>
      <c r="J33" s="1129"/>
      <c r="K33" s="1277"/>
      <c r="L33" s="1277"/>
      <c r="M33" s="1426"/>
      <c r="N33" s="1427"/>
      <c r="O33" s="1428"/>
      <c r="P33" s="1429"/>
      <c r="Q33" s="1430"/>
      <c r="R33" s="1463"/>
    </row>
    <row r="34" spans="2:21" ht="18" customHeight="1">
      <c r="B34" s="2563"/>
      <c r="C34" s="1243"/>
      <c r="D34" s="1346"/>
      <c r="E34" s="1347"/>
      <c r="F34" s="2498" t="s">
        <v>460</v>
      </c>
      <c r="G34" s="2499"/>
      <c r="H34" s="1347"/>
      <c r="I34" s="1418"/>
      <c r="J34" s="1265"/>
      <c r="K34" s="1264"/>
      <c r="L34" s="1264"/>
      <c r="M34" s="1419"/>
      <c r="N34" s="1478"/>
      <c r="O34" s="1479"/>
      <c r="P34" s="1480"/>
      <c r="Q34" s="1481"/>
      <c r="R34" s="1424"/>
      <c r="U34" s="1461"/>
    </row>
    <row r="35" spans="2:18" ht="18" customHeight="1" thickBot="1">
      <c r="B35" s="2563"/>
      <c r="C35" s="1243"/>
      <c r="D35" s="1332"/>
      <c r="E35" s="1337"/>
      <c r="F35" s="1273"/>
      <c r="G35" s="1613" t="s">
        <v>335</v>
      </c>
      <c r="H35" s="1462"/>
      <c r="I35" s="1482"/>
      <c r="J35" s="1319"/>
      <c r="K35" s="1318"/>
      <c r="L35" s="1318"/>
      <c r="M35" s="1483"/>
      <c r="N35" s="1484"/>
      <c r="O35" s="1485"/>
      <c r="P35" s="1486"/>
      <c r="Q35" s="1487"/>
      <c r="R35" s="1488"/>
    </row>
    <row r="36" spans="2:21" ht="18" customHeight="1" thickTop="1">
      <c r="B36" s="2563"/>
      <c r="C36" s="1359"/>
      <c r="D36" s="2506" t="s">
        <v>761</v>
      </c>
      <c r="E36" s="2507"/>
      <c r="F36" s="2507"/>
      <c r="G36" s="2508"/>
      <c r="H36" s="1432"/>
      <c r="I36" s="1454"/>
      <c r="J36" s="1307"/>
      <c r="K36" s="1306"/>
      <c r="L36" s="1306"/>
      <c r="M36" s="1455"/>
      <c r="N36" s="1456"/>
      <c r="O36" s="1457"/>
      <c r="P36" s="1458"/>
      <c r="Q36" s="1459"/>
      <c r="R36" s="1460"/>
      <c r="U36" s="1461"/>
    </row>
    <row r="37" spans="2:18" ht="18" customHeight="1" thickBot="1">
      <c r="B37" s="2563"/>
      <c r="C37" s="1252"/>
      <c r="D37" s="496"/>
      <c r="E37" s="497"/>
      <c r="F37" s="1614" t="s">
        <v>340</v>
      </c>
      <c r="G37" s="1360"/>
      <c r="H37" s="1409"/>
      <c r="I37" s="1410"/>
      <c r="J37" s="1256"/>
      <c r="K37" s="1255"/>
      <c r="L37" s="1255"/>
      <c r="M37" s="1411"/>
      <c r="N37" s="1412"/>
      <c r="O37" s="1413"/>
      <c r="P37" s="1414"/>
      <c r="Q37" s="1415"/>
      <c r="R37" s="1489"/>
    </row>
    <row r="38" spans="2:18" ht="18" customHeight="1" thickTop="1">
      <c r="B38" s="2563"/>
      <c r="C38" s="1243"/>
      <c r="D38" s="2506" t="s">
        <v>111</v>
      </c>
      <c r="E38" s="2507"/>
      <c r="F38" s="2507"/>
      <c r="G38" s="2508"/>
      <c r="H38" s="1441"/>
      <c r="I38" s="1418"/>
      <c r="J38" s="1307"/>
      <c r="K38" s="1264"/>
      <c r="L38" s="1264"/>
      <c r="M38" s="1419"/>
      <c r="N38" s="1420"/>
      <c r="O38" s="1421"/>
      <c r="P38" s="1422"/>
      <c r="Q38" s="1423"/>
      <c r="R38" s="1424"/>
    </row>
    <row r="39" spans="2:18" ht="18" customHeight="1" thickBot="1">
      <c r="B39" s="2563"/>
      <c r="C39" s="1252"/>
      <c r="D39" s="496"/>
      <c r="E39" s="497"/>
      <c r="F39" s="1614" t="s">
        <v>341</v>
      </c>
      <c r="G39" s="1360"/>
      <c r="H39" s="1409"/>
      <c r="I39" s="1467"/>
      <c r="J39" s="1256"/>
      <c r="K39" s="1343"/>
      <c r="L39" s="1343"/>
      <c r="M39" s="1344"/>
      <c r="N39" s="1469"/>
      <c r="O39" s="1470"/>
      <c r="P39" s="1471"/>
      <c r="Q39" s="1472"/>
      <c r="R39" s="1473"/>
    </row>
    <row r="40" spans="2:18" ht="18" customHeight="1" thickTop="1">
      <c r="B40" s="2563"/>
      <c r="C40" s="1243"/>
      <c r="D40" s="2506" t="s">
        <v>496</v>
      </c>
      <c r="E40" s="2507"/>
      <c r="F40" s="2507"/>
      <c r="G40" s="2508"/>
      <c r="H40" s="1432"/>
      <c r="I40" s="1454"/>
      <c r="J40" s="1307"/>
      <c r="K40" s="1306"/>
      <c r="L40" s="1306"/>
      <c r="M40" s="1455"/>
      <c r="N40" s="1456"/>
      <c r="O40" s="1457"/>
      <c r="P40" s="1458"/>
      <c r="Q40" s="1459"/>
      <c r="R40" s="1460"/>
    </row>
    <row r="41" spans="2:18" ht="18" customHeight="1" thickBot="1">
      <c r="B41" s="2564"/>
      <c r="C41" s="1363"/>
      <c r="D41" s="1315"/>
      <c r="E41" s="1316"/>
      <c r="F41" s="1612" t="s">
        <v>335</v>
      </c>
      <c r="G41" s="1317"/>
      <c r="H41" s="1462"/>
      <c r="I41" s="1490"/>
      <c r="J41" s="1491"/>
      <c r="K41" s="1492"/>
      <c r="L41" s="1492"/>
      <c r="M41" s="1493"/>
      <c r="N41" s="1427"/>
      <c r="O41" s="1494"/>
      <c r="P41" s="1495"/>
      <c r="Q41" s="1496"/>
      <c r="R41" s="1463"/>
    </row>
    <row r="42" spans="2:18" ht="18" customHeight="1" thickTop="1">
      <c r="B42" s="1497"/>
      <c r="C42" s="1201"/>
      <c r="D42" s="1337"/>
      <c r="E42" s="1337"/>
      <c r="F42" s="1337"/>
      <c r="G42" s="1337"/>
      <c r="H42" s="1337"/>
      <c r="I42" s="1368"/>
      <c r="J42" s="785"/>
      <c r="K42" s="2056" t="s">
        <v>343</v>
      </c>
      <c r="L42" s="2037"/>
      <c r="M42" s="2038"/>
      <c r="N42" s="1248"/>
      <c r="O42" s="1236"/>
      <c r="P42" s="1236"/>
      <c r="Q42" s="1236"/>
      <c r="R42" s="1498"/>
    </row>
    <row r="43" spans="2:18" ht="18" customHeight="1">
      <c r="B43" s="1497"/>
      <c r="C43" s="1201"/>
      <c r="D43" s="1337"/>
      <c r="E43" s="1337"/>
      <c r="F43" s="1337"/>
      <c r="G43" s="1337"/>
      <c r="H43" s="1337"/>
      <c r="I43" s="1368"/>
      <c r="J43" s="785"/>
      <c r="K43" s="2039" t="s">
        <v>292</v>
      </c>
      <c r="L43" s="2033"/>
      <c r="M43" s="2034"/>
      <c r="N43" s="1248"/>
      <c r="O43" s="1236"/>
      <c r="P43" s="1236"/>
      <c r="Q43" s="1236"/>
      <c r="R43" s="1236"/>
    </row>
    <row r="44" spans="3:18" ht="6.75" customHeight="1" thickBot="1">
      <c r="C44" s="1391"/>
      <c r="D44" s="1233"/>
      <c r="E44" s="1233"/>
      <c r="F44" s="1233"/>
      <c r="G44" s="1233"/>
      <c r="H44" s="1233"/>
      <c r="I44" s="1368"/>
      <c r="J44" s="785"/>
      <c r="K44" s="1368"/>
      <c r="L44" s="1368"/>
      <c r="M44" s="1368"/>
      <c r="N44" s="1399"/>
      <c r="O44" s="1236"/>
      <c r="P44" s="1236"/>
      <c r="Q44" s="1236"/>
      <c r="R44" s="1399"/>
    </row>
    <row r="45" spans="2:18" ht="18" customHeight="1" thickTop="1">
      <c r="B45" s="2562" t="s">
        <v>344</v>
      </c>
      <c r="C45" s="1237" t="s">
        <v>543</v>
      </c>
      <c r="D45" s="1238"/>
      <c r="E45" s="1238"/>
      <c r="F45" s="1238"/>
      <c r="G45" s="1238"/>
      <c r="H45" s="1238"/>
      <c r="I45" s="1239"/>
      <c r="J45" s="1240"/>
      <c r="K45" s="1240"/>
      <c r="L45" s="1240"/>
      <c r="M45" s="1241"/>
      <c r="N45" s="1238"/>
      <c r="O45" s="1239"/>
      <c r="P45" s="1240"/>
      <c r="Q45" s="1241"/>
      <c r="R45" s="1242"/>
    </row>
    <row r="46" spans="2:18" ht="18" customHeight="1">
      <c r="B46" s="2563"/>
      <c r="C46" s="1243"/>
      <c r="D46" s="2509" t="s">
        <v>457</v>
      </c>
      <c r="E46" s="2510"/>
      <c r="F46" s="2510"/>
      <c r="G46" s="2510"/>
      <c r="H46" s="1499"/>
      <c r="I46" s="1500"/>
      <c r="J46" s="1501"/>
      <c r="K46" s="1244"/>
      <c r="L46" s="1244"/>
      <c r="M46" s="1403"/>
      <c r="N46" s="1502"/>
      <c r="O46" s="1247"/>
      <c r="P46" s="1248"/>
      <c r="Q46" s="1250"/>
      <c r="R46" s="1251"/>
    </row>
    <row r="47" spans="2:18" ht="18" customHeight="1" thickBot="1">
      <c r="B47" s="2563"/>
      <c r="C47" s="1252"/>
      <c r="D47" s="496"/>
      <c r="E47" s="497"/>
      <c r="F47" s="1253" t="s">
        <v>332</v>
      </c>
      <c r="G47" s="1254"/>
      <c r="H47" s="1409"/>
      <c r="I47" s="1503"/>
      <c r="J47" s="1504"/>
      <c r="K47" s="1505"/>
      <c r="L47" s="1255"/>
      <c r="M47" s="1411"/>
      <c r="N47" s="1506"/>
      <c r="O47" s="1259"/>
      <c r="P47" s="1260"/>
      <c r="Q47" s="1262"/>
      <c r="R47" s="1263"/>
    </row>
    <row r="48" spans="2:18" ht="18" customHeight="1" thickTop="1">
      <c r="B48" s="2563"/>
      <c r="C48" s="1243"/>
      <c r="D48" s="2509" t="s">
        <v>466</v>
      </c>
      <c r="E48" s="2510"/>
      <c r="F48" s="2510"/>
      <c r="G48" s="2510"/>
      <c r="H48" s="1507"/>
      <c r="I48" s="1508"/>
      <c r="J48" s="1509"/>
      <c r="K48" s="1264"/>
      <c r="L48" s="1264"/>
      <c r="M48" s="1419"/>
      <c r="N48" s="1510"/>
      <c r="O48" s="1268"/>
      <c r="P48" s="1269"/>
      <c r="Q48" s="1271"/>
      <c r="R48" s="1272"/>
    </row>
    <row r="49" spans="2:18" ht="18" customHeight="1" thickBot="1">
      <c r="B49" s="2563"/>
      <c r="C49" s="1252"/>
      <c r="D49" s="1273"/>
      <c r="E49" s="1274"/>
      <c r="F49" s="1275" t="s">
        <v>335</v>
      </c>
      <c r="G49" s="1276"/>
      <c r="H49" s="1462"/>
      <c r="I49" s="1511"/>
      <c r="J49" s="1512"/>
      <c r="K49" s="1505"/>
      <c r="L49" s="1277"/>
      <c r="M49" s="1426"/>
      <c r="N49" s="1513"/>
      <c r="O49" s="1280"/>
      <c r="P49" s="1281"/>
      <c r="Q49" s="1283"/>
      <c r="R49" s="1284"/>
    </row>
    <row r="50" spans="2:18" ht="18" customHeight="1" thickTop="1">
      <c r="B50" s="2563"/>
      <c r="C50" s="1243"/>
      <c r="D50" s="2506" t="s">
        <v>458</v>
      </c>
      <c r="E50" s="2507"/>
      <c r="F50" s="2507"/>
      <c r="G50" s="2553"/>
      <c r="H50" s="1514"/>
      <c r="I50" s="1515"/>
      <c r="J50" s="1516"/>
      <c r="K50" s="1285"/>
      <c r="L50" s="1285"/>
      <c r="M50" s="1435"/>
      <c r="N50" s="1517"/>
      <c r="O50" s="1289"/>
      <c r="P50" s="1290"/>
      <c r="Q50" s="1518"/>
      <c r="R50" s="1293"/>
    </row>
    <row r="51" spans="2:18" ht="18" customHeight="1" thickBot="1">
      <c r="B51" s="2563"/>
      <c r="C51" s="1252"/>
      <c r="D51" s="496"/>
      <c r="E51" s="497"/>
      <c r="F51" s="1253" t="s">
        <v>337</v>
      </c>
      <c r="G51" s="1254"/>
      <c r="H51" s="1409"/>
      <c r="I51" s="1503"/>
      <c r="J51" s="1504"/>
      <c r="K51" s="1505"/>
      <c r="L51" s="1255"/>
      <c r="M51" s="1411"/>
      <c r="N51" s="1506"/>
      <c r="O51" s="1259"/>
      <c r="P51" s="1260"/>
      <c r="Q51" s="1262"/>
      <c r="R51" s="1263"/>
    </row>
    <row r="52" spans="2:18" ht="18" customHeight="1" thickTop="1">
      <c r="B52" s="2563"/>
      <c r="C52" s="1243"/>
      <c r="D52" s="2517" t="s">
        <v>467</v>
      </c>
      <c r="E52" s="2518"/>
      <c r="F52" s="2518"/>
      <c r="G52" s="2561"/>
      <c r="H52" s="1519"/>
      <c r="I52" s="1520"/>
      <c r="J52" s="1516"/>
      <c r="K52" s="1295"/>
      <c r="L52" s="1295"/>
      <c r="M52" s="1299"/>
      <c r="N52" s="1521"/>
      <c r="O52" s="1298"/>
      <c r="P52" s="1295"/>
      <c r="Q52" s="1299"/>
      <c r="R52" s="1300"/>
    </row>
    <row r="53" spans="2:18" ht="18" customHeight="1" thickBot="1">
      <c r="B53" s="2563"/>
      <c r="C53" s="1252"/>
      <c r="D53" s="496"/>
      <c r="E53" s="497"/>
      <c r="F53" s="1611" t="s">
        <v>338</v>
      </c>
      <c r="G53" s="1254"/>
      <c r="H53" s="1522"/>
      <c r="I53" s="1450"/>
      <c r="J53" s="1504"/>
      <c r="K53" s="1414"/>
      <c r="L53" s="1301"/>
      <c r="M53" s="1305"/>
      <c r="N53" s="1523"/>
      <c r="O53" s="1304"/>
      <c r="P53" s="1301"/>
      <c r="Q53" s="1305"/>
      <c r="R53" s="1263"/>
    </row>
    <row r="54" spans="2:18" ht="18" customHeight="1" thickTop="1">
      <c r="B54" s="2563"/>
      <c r="C54" s="1243"/>
      <c r="D54" s="2506" t="s">
        <v>496</v>
      </c>
      <c r="E54" s="2507"/>
      <c r="F54" s="2507"/>
      <c r="G54" s="2553"/>
      <c r="H54" s="1524"/>
      <c r="I54" s="1525"/>
      <c r="J54" s="1526"/>
      <c r="K54" s="1306"/>
      <c r="L54" s="1306"/>
      <c r="M54" s="1455"/>
      <c r="N54" s="1527"/>
      <c r="O54" s="1310"/>
      <c r="P54" s="1311"/>
      <c r="Q54" s="1528"/>
      <c r="R54" s="1314"/>
    </row>
    <row r="55" spans="2:18" ht="18" customHeight="1">
      <c r="B55" s="2563"/>
      <c r="C55" s="1243"/>
      <c r="D55" s="1315"/>
      <c r="E55" s="1316"/>
      <c r="F55" s="1612" t="s">
        <v>335</v>
      </c>
      <c r="G55" s="1276"/>
      <c r="H55" s="1462"/>
      <c r="I55" s="1511"/>
      <c r="J55" s="1512"/>
      <c r="K55" s="1529"/>
      <c r="L55" s="1277"/>
      <c r="M55" s="1426"/>
      <c r="N55" s="1513"/>
      <c r="O55" s="1280"/>
      <c r="P55" s="1281"/>
      <c r="Q55" s="1283"/>
      <c r="R55" s="1321"/>
    </row>
    <row r="56" spans="2:18" ht="18" customHeight="1">
      <c r="B56" s="2563"/>
      <c r="C56" s="1237" t="s">
        <v>469</v>
      </c>
      <c r="D56" s="1233"/>
      <c r="E56" s="1233"/>
      <c r="F56" s="1233"/>
      <c r="G56" s="1233"/>
      <c r="H56" s="1233"/>
      <c r="I56" s="1322"/>
      <c r="J56" s="1238"/>
      <c r="K56" s="1238"/>
      <c r="L56" s="1238"/>
      <c r="M56" s="1323"/>
      <c r="N56" s="1238"/>
      <c r="O56" s="1322"/>
      <c r="P56" s="1238"/>
      <c r="Q56" s="1323"/>
      <c r="R56" s="1316"/>
    </row>
    <row r="57" spans="2:18" ht="18" customHeight="1">
      <c r="B57" s="2563"/>
      <c r="C57" s="1243"/>
      <c r="D57" s="2520" t="s">
        <v>526</v>
      </c>
      <c r="E57" s="2521"/>
      <c r="F57" s="2521"/>
      <c r="G57" s="2521"/>
      <c r="H57" s="1324"/>
      <c r="I57" s="1464"/>
      <c r="J57" s="1326"/>
      <c r="K57" s="1325"/>
      <c r="L57" s="1325"/>
      <c r="M57" s="1465"/>
      <c r="N57" s="1327"/>
      <c r="O57" s="1328"/>
      <c r="P57" s="1327"/>
      <c r="Q57" s="1329"/>
      <c r="R57" s="1330"/>
    </row>
    <row r="58" spans="2:18" ht="18" customHeight="1">
      <c r="B58" s="2563"/>
      <c r="C58" s="1332"/>
      <c r="D58" s="1332"/>
      <c r="E58" s="2511" t="s">
        <v>459</v>
      </c>
      <c r="F58" s="2514"/>
      <c r="G58" s="2512"/>
      <c r="H58" s="1530"/>
      <c r="I58" s="1392"/>
      <c r="J58" s="1393"/>
      <c r="K58" s="1222"/>
      <c r="L58" s="1222"/>
      <c r="M58" s="1382"/>
      <c r="N58" s="1531"/>
      <c r="O58" s="1226"/>
      <c r="P58" s="1227"/>
      <c r="Q58" s="1228"/>
      <c r="R58" s="1251"/>
    </row>
    <row r="59" spans="2:18" ht="18" customHeight="1">
      <c r="B59" s="2563"/>
      <c r="C59" s="1243"/>
      <c r="D59" s="1332"/>
      <c r="E59" s="1337"/>
      <c r="F59" s="2515" t="s">
        <v>335</v>
      </c>
      <c r="G59" s="2516"/>
      <c r="H59" s="1462"/>
      <c r="I59" s="1532"/>
      <c r="J59" s="1533"/>
      <c r="K59" s="1529"/>
      <c r="L59" s="1338"/>
      <c r="M59" s="1468"/>
      <c r="N59" s="1534"/>
      <c r="O59" s="1342"/>
      <c r="P59" s="1343"/>
      <c r="Q59" s="1344"/>
      <c r="R59" s="1345"/>
    </row>
    <row r="60" spans="2:18" ht="18" customHeight="1">
      <c r="B60" s="2563"/>
      <c r="C60" s="1243"/>
      <c r="D60" s="1346"/>
      <c r="E60" s="1347"/>
      <c r="F60" s="2511" t="s">
        <v>495</v>
      </c>
      <c r="G60" s="2512"/>
      <c r="H60" s="1530"/>
      <c r="I60" s="1500"/>
      <c r="J60" s="1501"/>
      <c r="K60" s="1244"/>
      <c r="L60" s="1244"/>
      <c r="M60" s="1403"/>
      <c r="N60" s="1535"/>
      <c r="O60" s="1349"/>
      <c r="P60" s="1350"/>
      <c r="Q60" s="1536"/>
      <c r="R60" s="1251"/>
    </row>
    <row r="61" spans="2:18" ht="18" customHeight="1">
      <c r="B61" s="2563"/>
      <c r="C61" s="1243"/>
      <c r="D61" s="1332"/>
      <c r="E61" s="1337"/>
      <c r="F61" s="1315"/>
      <c r="G61" s="1612" t="s">
        <v>335</v>
      </c>
      <c r="H61" s="1537"/>
      <c r="I61" s="1511"/>
      <c r="J61" s="1512"/>
      <c r="K61" s="1529"/>
      <c r="L61" s="1277"/>
      <c r="M61" s="1426"/>
      <c r="N61" s="1513"/>
      <c r="O61" s="1280"/>
      <c r="P61" s="1281"/>
      <c r="Q61" s="1283"/>
      <c r="R61" s="1321"/>
    </row>
    <row r="62" spans="2:18" ht="18" customHeight="1">
      <c r="B62" s="2563"/>
      <c r="C62" s="1243"/>
      <c r="D62" s="1346"/>
      <c r="E62" s="1347"/>
      <c r="F62" s="2498" t="s">
        <v>460</v>
      </c>
      <c r="G62" s="2499"/>
      <c r="H62" s="1538"/>
      <c r="I62" s="1508"/>
      <c r="J62" s="1509"/>
      <c r="K62" s="1264"/>
      <c r="L62" s="1264"/>
      <c r="M62" s="1419"/>
      <c r="N62" s="1539"/>
      <c r="O62" s="1352"/>
      <c r="P62" s="1353"/>
      <c r="Q62" s="1540"/>
      <c r="R62" s="1272"/>
    </row>
    <row r="63" spans="2:18" ht="18" customHeight="1" thickBot="1">
      <c r="B63" s="2563"/>
      <c r="C63" s="1243"/>
      <c r="D63" s="1332"/>
      <c r="E63" s="1337"/>
      <c r="F63" s="1273"/>
      <c r="G63" s="1613" t="s">
        <v>335</v>
      </c>
      <c r="H63" s="1541"/>
      <c r="I63" s="1542"/>
      <c r="J63" s="1543"/>
      <c r="K63" s="1529"/>
      <c r="L63" s="1318"/>
      <c r="M63" s="1483"/>
      <c r="N63" s="1544"/>
      <c r="O63" s="1355"/>
      <c r="P63" s="1356"/>
      <c r="Q63" s="1357"/>
      <c r="R63" s="1358"/>
    </row>
    <row r="64" spans="2:18" ht="18" customHeight="1" thickTop="1">
      <c r="B64" s="2563"/>
      <c r="C64" s="1359"/>
      <c r="D64" s="2506" t="s">
        <v>761</v>
      </c>
      <c r="E64" s="2507"/>
      <c r="F64" s="2507"/>
      <c r="G64" s="2508"/>
      <c r="H64" s="1545"/>
      <c r="I64" s="1525"/>
      <c r="J64" s="1526"/>
      <c r="K64" s="1306"/>
      <c r="L64" s="1306"/>
      <c r="M64" s="1455"/>
      <c r="N64" s="1527"/>
      <c r="O64" s="1310"/>
      <c r="P64" s="1311"/>
      <c r="Q64" s="1528"/>
      <c r="R64" s="1314"/>
    </row>
    <row r="65" spans="2:18" ht="18" customHeight="1" thickBot="1">
      <c r="B65" s="2563"/>
      <c r="C65" s="1252"/>
      <c r="D65" s="496"/>
      <c r="E65" s="497"/>
      <c r="F65" s="1614" t="s">
        <v>340</v>
      </c>
      <c r="G65" s="1360"/>
      <c r="H65" s="1546"/>
      <c r="I65" s="1503"/>
      <c r="J65" s="1504"/>
      <c r="K65" s="1505"/>
      <c r="L65" s="1255"/>
      <c r="M65" s="1411"/>
      <c r="N65" s="1506"/>
      <c r="O65" s="1259"/>
      <c r="P65" s="1260"/>
      <c r="Q65" s="1262"/>
      <c r="R65" s="1361"/>
    </row>
    <row r="66" spans="2:18" ht="18" customHeight="1" thickTop="1">
      <c r="B66" s="2563"/>
      <c r="C66" s="1243"/>
      <c r="D66" s="2506" t="s">
        <v>111</v>
      </c>
      <c r="E66" s="2507"/>
      <c r="F66" s="2507"/>
      <c r="G66" s="2508"/>
      <c r="H66" s="1547"/>
      <c r="I66" s="1508"/>
      <c r="J66" s="1526"/>
      <c r="K66" s="1264"/>
      <c r="L66" s="1264"/>
      <c r="M66" s="1419"/>
      <c r="N66" s="1510"/>
      <c r="O66" s="1268"/>
      <c r="P66" s="1269"/>
      <c r="Q66" s="1271"/>
      <c r="R66" s="1272"/>
    </row>
    <row r="67" spans="2:18" ht="18" customHeight="1" thickBot="1">
      <c r="B67" s="2563"/>
      <c r="C67" s="1252"/>
      <c r="D67" s="496"/>
      <c r="E67" s="497"/>
      <c r="F67" s="1614" t="s">
        <v>341</v>
      </c>
      <c r="G67" s="1360"/>
      <c r="H67" s="1548"/>
      <c r="I67" s="1532"/>
      <c r="J67" s="1504"/>
      <c r="K67" s="1414"/>
      <c r="L67" s="1343"/>
      <c r="M67" s="1344"/>
      <c r="N67" s="1534"/>
      <c r="O67" s="1342"/>
      <c r="P67" s="1343"/>
      <c r="Q67" s="1344"/>
      <c r="R67" s="1345"/>
    </row>
    <row r="68" spans="2:18" ht="18" customHeight="1" thickTop="1">
      <c r="B68" s="2563"/>
      <c r="C68" s="1243"/>
      <c r="D68" s="2506" t="s">
        <v>496</v>
      </c>
      <c r="E68" s="2507"/>
      <c r="F68" s="2507"/>
      <c r="G68" s="2508"/>
      <c r="H68" s="1545"/>
      <c r="I68" s="1525"/>
      <c r="J68" s="1526"/>
      <c r="K68" s="1306"/>
      <c r="L68" s="1306"/>
      <c r="M68" s="1455"/>
      <c r="N68" s="1527"/>
      <c r="O68" s="1310"/>
      <c r="P68" s="1311"/>
      <c r="Q68" s="1528"/>
      <c r="R68" s="1314"/>
    </row>
    <row r="69" spans="2:18" ht="18" customHeight="1" thickBot="1">
      <c r="B69" s="2564"/>
      <c r="C69" s="1363"/>
      <c r="D69" s="1315"/>
      <c r="E69" s="1316"/>
      <c r="F69" s="1612" t="s">
        <v>335</v>
      </c>
      <c r="G69" s="1317"/>
      <c r="H69" s="1537"/>
      <c r="I69" s="1549"/>
      <c r="J69" s="1550"/>
      <c r="K69" s="1551"/>
      <c r="L69" s="1492"/>
      <c r="M69" s="1493"/>
      <c r="N69" s="1513"/>
      <c r="O69" s="1364"/>
      <c r="P69" s="1365"/>
      <c r="Q69" s="1366"/>
      <c r="R69" s="1321"/>
    </row>
    <row r="70" spans="2:18" ht="18" customHeight="1" thickTop="1">
      <c r="B70" s="1591" t="s">
        <v>293</v>
      </c>
      <c r="C70" s="1367"/>
      <c r="D70" s="1552"/>
      <c r="E70" s="1552"/>
      <c r="F70" s="1552"/>
      <c r="G70" s="1552"/>
      <c r="H70" s="1552"/>
      <c r="I70" s="1368"/>
      <c r="J70" s="785"/>
      <c r="K70" s="1368"/>
      <c r="L70" s="1368"/>
      <c r="M70" s="1368"/>
      <c r="N70" s="1498"/>
      <c r="O70" s="2036" t="s">
        <v>345</v>
      </c>
      <c r="P70" s="2037"/>
      <c r="Q70" s="2038"/>
      <c r="R70" s="1248"/>
    </row>
    <row r="71" spans="2:18" ht="18" customHeight="1">
      <c r="B71" s="1602" t="s">
        <v>346</v>
      </c>
      <c r="C71" s="1367"/>
      <c r="D71" s="1337"/>
      <c r="E71" s="1337"/>
      <c r="F71" s="1337"/>
      <c r="G71" s="1337"/>
      <c r="H71" s="1337"/>
      <c r="I71" s="1368"/>
      <c r="J71" s="785"/>
      <c r="K71" s="1368"/>
      <c r="L71" s="1368"/>
      <c r="M71" s="1368"/>
      <c r="N71" s="1236"/>
      <c r="O71" s="2039" t="s">
        <v>347</v>
      </c>
      <c r="P71" s="2033"/>
      <c r="Q71" s="2034"/>
      <c r="R71" s="56"/>
    </row>
    <row r="72" spans="2:18" ht="18" customHeight="1">
      <c r="B72" s="1591" t="s">
        <v>348</v>
      </c>
      <c r="C72" s="1584"/>
      <c r="D72" s="1585"/>
      <c r="E72" s="1337"/>
      <c r="F72" s="1337"/>
      <c r="G72" s="1337"/>
      <c r="H72" s="1337"/>
      <c r="I72" s="1368"/>
      <c r="J72" s="785"/>
      <c r="K72" s="1368"/>
      <c r="L72" s="1368"/>
      <c r="M72" s="1368"/>
      <c r="N72" s="1236"/>
      <c r="O72" s="2039" t="s">
        <v>349</v>
      </c>
      <c r="P72" s="2033"/>
      <c r="Q72" s="2034"/>
      <c r="R72" s="1248"/>
    </row>
    <row r="73" spans="2:18" ht="18" customHeight="1">
      <c r="B73" s="1602" t="s">
        <v>350</v>
      </c>
      <c r="C73" s="1584"/>
      <c r="D73" s="1585"/>
      <c r="E73" s="1337"/>
      <c r="F73" s="1337"/>
      <c r="G73" s="1337"/>
      <c r="H73" s="1337"/>
      <c r="I73" s="1368"/>
      <c r="J73" s="785"/>
      <c r="K73" s="1368"/>
      <c r="L73" s="1368"/>
      <c r="M73" s="1368"/>
      <c r="N73" s="1236"/>
      <c r="O73" s="2039" t="s">
        <v>318</v>
      </c>
      <c r="P73" s="2033"/>
      <c r="Q73" s="2034"/>
      <c r="R73" s="1248"/>
    </row>
    <row r="74" spans="3:18" ht="18" customHeight="1">
      <c r="C74" s="1201"/>
      <c r="D74" s="1337"/>
      <c r="E74" s="1337"/>
      <c r="F74" s="1337"/>
      <c r="G74" s="1337"/>
      <c r="H74" s="1337"/>
      <c r="I74" s="1368"/>
      <c r="J74" s="785"/>
      <c r="K74" s="1368"/>
      <c r="L74" s="1368"/>
      <c r="M74" s="1368"/>
      <c r="N74" s="1236"/>
      <c r="O74" s="2032" t="s">
        <v>378</v>
      </c>
      <c r="P74" s="2033"/>
      <c r="Q74" s="2034"/>
      <c r="R74" s="1248"/>
    </row>
    <row r="75" spans="2:18" ht="18" customHeight="1">
      <c r="B75" s="1191" t="s">
        <v>306</v>
      </c>
      <c r="C75" s="1201"/>
      <c r="D75" s="1337"/>
      <c r="E75" s="1337"/>
      <c r="F75" s="1337"/>
      <c r="G75" s="1337"/>
      <c r="H75" s="1337"/>
      <c r="I75" s="1368"/>
      <c r="J75" s="785"/>
      <c r="K75" s="1368"/>
      <c r="L75" s="1368"/>
      <c r="M75" s="1368"/>
      <c r="N75" s="1236"/>
      <c r="O75" s="1236"/>
      <c r="P75" s="1236"/>
      <c r="Q75" s="1236"/>
      <c r="R75" s="1236"/>
    </row>
    <row r="76" spans="3:5" ht="18" customHeight="1">
      <c r="C76" s="1191" t="s">
        <v>540</v>
      </c>
      <c r="D76" s="1191"/>
      <c r="E76" s="1191"/>
    </row>
    <row r="77" ht="3" customHeight="1" thickBot="1">
      <c r="Q77" s="1553"/>
    </row>
    <row r="78" spans="3:17" ht="14.25" customHeight="1" thickTop="1">
      <c r="C78" s="2566"/>
      <c r="D78" s="2555"/>
      <c r="E78" s="2555"/>
      <c r="F78" s="2555"/>
      <c r="G78" s="2556"/>
      <c r="H78" s="1206" t="s">
        <v>597</v>
      </c>
      <c r="I78" s="1207" t="s">
        <v>597</v>
      </c>
      <c r="J78" s="1206" t="s">
        <v>597</v>
      </c>
      <c r="K78" s="1206" t="s">
        <v>597</v>
      </c>
      <c r="L78" s="1207" t="s">
        <v>597</v>
      </c>
      <c r="M78" s="1208" t="s">
        <v>597</v>
      </c>
      <c r="N78" s="1209" t="s">
        <v>597</v>
      </c>
      <c r="O78" s="1209" t="s">
        <v>597</v>
      </c>
      <c r="P78" s="1209" t="s">
        <v>597</v>
      </c>
      <c r="Q78" s="1210" t="s">
        <v>597</v>
      </c>
    </row>
    <row r="79" spans="3:17" ht="14.25" customHeight="1">
      <c r="C79" s="2557"/>
      <c r="D79" s="2567"/>
      <c r="E79" s="2567"/>
      <c r="F79" s="2567"/>
      <c r="G79" s="2559"/>
      <c r="H79" s="1211" t="s">
        <v>124</v>
      </c>
      <c r="I79" s="1212" t="s">
        <v>125</v>
      </c>
      <c r="J79" s="1211" t="s">
        <v>126</v>
      </c>
      <c r="K79" s="1211" t="s">
        <v>127</v>
      </c>
      <c r="L79" s="1212" t="s">
        <v>128</v>
      </c>
      <c r="M79" s="1213" t="s">
        <v>118</v>
      </c>
      <c r="N79" s="1211" t="s">
        <v>119</v>
      </c>
      <c r="O79" s="1211" t="s">
        <v>120</v>
      </c>
      <c r="P79" s="1211" t="s">
        <v>121</v>
      </c>
      <c r="Q79" s="1214" t="s">
        <v>122</v>
      </c>
    </row>
    <row r="80" spans="3:17" ht="14.25" customHeight="1">
      <c r="C80" s="2560"/>
      <c r="D80" s="2542"/>
      <c r="E80" s="2542"/>
      <c r="F80" s="2542"/>
      <c r="G80" s="2543"/>
      <c r="H80" s="1216" t="s">
        <v>598</v>
      </c>
      <c r="I80" s="1215" t="s">
        <v>598</v>
      </c>
      <c r="J80" s="1216" t="s">
        <v>598</v>
      </c>
      <c r="K80" s="1216" t="s">
        <v>598</v>
      </c>
      <c r="L80" s="1217" t="s">
        <v>599</v>
      </c>
      <c r="M80" s="1218"/>
      <c r="N80" s="1219"/>
      <c r="O80" s="1219"/>
      <c r="P80" s="1219"/>
      <c r="Q80" s="1220"/>
    </row>
    <row r="81" spans="3:17" ht="18" customHeight="1">
      <c r="C81" s="1200" t="s">
        <v>497</v>
      </c>
      <c r="D81" s="1197"/>
      <c r="E81" s="1197"/>
      <c r="F81" s="1198"/>
      <c r="G81" s="1198"/>
      <c r="H81" s="1554"/>
      <c r="I81" s="1248"/>
      <c r="J81" s="1248"/>
      <c r="K81" s="1248"/>
      <c r="L81" s="1249"/>
      <c r="M81" s="1247"/>
      <c r="N81" s="1248"/>
      <c r="O81" s="1248"/>
      <c r="P81" s="1248"/>
      <c r="Q81" s="1250"/>
    </row>
    <row r="82" spans="3:17" ht="18" customHeight="1">
      <c r="C82" s="1200" t="s">
        <v>498</v>
      </c>
      <c r="D82" s="1197"/>
      <c r="E82" s="1197"/>
      <c r="F82" s="1198"/>
      <c r="G82" s="1198"/>
      <c r="H82" s="1554"/>
      <c r="I82" s="1248"/>
      <c r="J82" s="1248"/>
      <c r="K82" s="1248"/>
      <c r="L82" s="1249"/>
      <c r="M82" s="1247"/>
      <c r="N82" s="1248"/>
      <c r="O82" s="1248"/>
      <c r="P82" s="1248"/>
      <c r="Q82" s="1250"/>
    </row>
    <row r="83" spans="3:17" ht="18" customHeight="1">
      <c r="C83" s="1237" t="s">
        <v>483</v>
      </c>
      <c r="D83" s="1238"/>
      <c r="E83" s="1238"/>
      <c r="F83" s="1242"/>
      <c r="G83" s="1242"/>
      <c r="H83" s="1555"/>
      <c r="I83" s="1248"/>
      <c r="J83" s="1248"/>
      <c r="K83" s="1248"/>
      <c r="L83" s="1249"/>
      <c r="M83" s="1247"/>
      <c r="N83" s="1248"/>
      <c r="O83" s="1248"/>
      <c r="P83" s="1248"/>
      <c r="Q83" s="1250"/>
    </row>
    <row r="84" spans="3:17" ht="18" customHeight="1">
      <c r="C84" s="1237" t="s">
        <v>484</v>
      </c>
      <c r="D84" s="1238"/>
      <c r="E84" s="1238"/>
      <c r="F84" s="1242"/>
      <c r="G84" s="1242"/>
      <c r="H84" s="1555"/>
      <c r="I84" s="1248"/>
      <c r="J84" s="1248"/>
      <c r="K84" s="1248"/>
      <c r="L84" s="1249"/>
      <c r="M84" s="1247"/>
      <c r="N84" s="1248"/>
      <c r="O84" s="1248"/>
      <c r="P84" s="1248"/>
      <c r="Q84" s="1250"/>
    </row>
    <row r="85" spans="3:17" ht="18" customHeight="1">
      <c r="C85" s="1237" t="s">
        <v>499</v>
      </c>
      <c r="D85" s="1238"/>
      <c r="E85" s="1238"/>
      <c r="F85" s="1242"/>
      <c r="G85" s="1242"/>
      <c r="H85" s="1555"/>
      <c r="I85" s="1248"/>
      <c r="J85" s="1248"/>
      <c r="K85" s="1248"/>
      <c r="L85" s="1249"/>
      <c r="M85" s="1247"/>
      <c r="N85" s="1248"/>
      <c r="O85" s="1248"/>
      <c r="P85" s="1248"/>
      <c r="Q85" s="1250"/>
    </row>
    <row r="86" spans="3:17" ht="18" customHeight="1">
      <c r="C86" s="1237" t="s">
        <v>485</v>
      </c>
      <c r="D86" s="1238"/>
      <c r="E86" s="1238"/>
      <c r="F86" s="1242"/>
      <c r="G86" s="1242"/>
      <c r="H86" s="1555"/>
      <c r="I86" s="1248"/>
      <c r="J86" s="1248"/>
      <c r="K86" s="1248"/>
      <c r="L86" s="1249"/>
      <c r="M86" s="1247"/>
      <c r="N86" s="1248"/>
      <c r="O86" s="1248"/>
      <c r="P86" s="1248"/>
      <c r="Q86" s="1250"/>
    </row>
    <row r="87" spans="3:17" ht="18" customHeight="1" thickBot="1">
      <c r="C87" s="1237" t="s">
        <v>486</v>
      </c>
      <c r="D87" s="1238"/>
      <c r="E87" s="1238"/>
      <c r="F87" s="1242"/>
      <c r="G87" s="1242"/>
      <c r="H87" s="1555"/>
      <c r="I87" s="1248"/>
      <c r="J87" s="1248"/>
      <c r="K87" s="1248"/>
      <c r="L87" s="1249"/>
      <c r="M87" s="1556"/>
      <c r="N87" s="1557"/>
      <c r="O87" s="1557"/>
      <c r="P87" s="1557"/>
      <c r="Q87" s="1558"/>
    </row>
    <row r="88" ht="15" thickTop="1"/>
    <row r="89" spans="3:5" ht="18" customHeight="1">
      <c r="C89" s="1191" t="s">
        <v>541</v>
      </c>
      <c r="D89" s="1191"/>
      <c r="E89" s="1191"/>
    </row>
    <row r="90" spans="3:17" ht="15" customHeight="1">
      <c r="C90" s="1202" t="s">
        <v>20</v>
      </c>
      <c r="D90" s="1202"/>
      <c r="E90" s="1202"/>
      <c r="P90" s="1236"/>
      <c r="Q90" s="1236"/>
    </row>
    <row r="91" ht="3" customHeight="1">
      <c r="Q91" s="1553"/>
    </row>
    <row r="92" spans="3:17" ht="143.25" customHeight="1">
      <c r="C92" s="1237"/>
      <c r="D92" s="1238"/>
      <c r="E92" s="1238"/>
      <c r="F92" s="1238"/>
      <c r="G92" s="1238"/>
      <c r="H92" s="1559"/>
      <c r="I92" s="1559"/>
      <c r="J92" s="1559"/>
      <c r="K92" s="1559"/>
      <c r="L92" s="1559"/>
      <c r="M92" s="1559"/>
      <c r="N92" s="1559"/>
      <c r="O92" s="1559"/>
      <c r="P92" s="1560"/>
      <c r="Q92" s="1561"/>
    </row>
  </sheetData>
  <sheetProtection/>
  <mergeCells count="45">
    <mergeCell ref="O72:Q72"/>
    <mergeCell ref="O73:Q73"/>
    <mergeCell ref="E58:G58"/>
    <mergeCell ref="O74:Q74"/>
    <mergeCell ref="O71:Q71"/>
    <mergeCell ref="O70:Q70"/>
    <mergeCell ref="K42:M42"/>
    <mergeCell ref="K43:M43"/>
    <mergeCell ref="C78:G80"/>
    <mergeCell ref="D64:G64"/>
    <mergeCell ref="D66:G66"/>
    <mergeCell ref="D68:G68"/>
    <mergeCell ref="F59:G59"/>
    <mergeCell ref="F60:G60"/>
    <mergeCell ref="F62:G62"/>
    <mergeCell ref="D52:G52"/>
    <mergeCell ref="B45:B69"/>
    <mergeCell ref="D46:G46"/>
    <mergeCell ref="D48:G48"/>
    <mergeCell ref="C7:C9"/>
    <mergeCell ref="D10:F12"/>
    <mergeCell ref="D50:G50"/>
    <mergeCell ref="D7:G9"/>
    <mergeCell ref="D54:G54"/>
    <mergeCell ref="D57:G57"/>
    <mergeCell ref="D40:G40"/>
    <mergeCell ref="D29:G29"/>
    <mergeCell ref="E30:G30"/>
    <mergeCell ref="B7:B9"/>
    <mergeCell ref="B17:B41"/>
    <mergeCell ref="B10:B15"/>
    <mergeCell ref="F31:G31"/>
    <mergeCell ref="F32:G32"/>
    <mergeCell ref="F34:G34"/>
    <mergeCell ref="C10:C15"/>
    <mergeCell ref="N7:N9"/>
    <mergeCell ref="R7:R9"/>
    <mergeCell ref="D38:G38"/>
    <mergeCell ref="D36:G36"/>
    <mergeCell ref="D26:G26"/>
    <mergeCell ref="D13:F15"/>
    <mergeCell ref="D18:G18"/>
    <mergeCell ref="D20:G20"/>
    <mergeCell ref="D22:G22"/>
    <mergeCell ref="D24:G24"/>
  </mergeCells>
  <printOptions horizontalCentered="1"/>
  <pageMargins left="0.5905511811023622" right="0.5905511811023622" top="0.5905511811023622" bottom="0.5905511811023622" header="0.5118110236220472" footer="0.3543307086614173"/>
  <pageSetup fitToHeight="2" horizontalDpi="600" verticalDpi="600" orientation="landscape" paperSize="9" scale="43" r:id="rId1"/>
  <rowBreaks count="1" manualBreakCount="1">
    <brk id="74" min="1" max="17" man="1"/>
  </rowBreaks>
</worksheet>
</file>

<file path=xl/worksheets/sheet12.xml><?xml version="1.0" encoding="utf-8"?>
<worksheet xmlns="http://schemas.openxmlformats.org/spreadsheetml/2006/main" xmlns:r="http://schemas.openxmlformats.org/officeDocument/2006/relationships">
  <dimension ref="B2:V56"/>
  <sheetViews>
    <sheetView view="pageBreakPreview" zoomScale="75" zoomScaleSheetLayoutView="75" zoomScalePageLayoutView="0" workbookViewId="0" topLeftCell="A25">
      <selection activeCell="I53" sqref="I53"/>
    </sheetView>
  </sheetViews>
  <sheetFormatPr defaultColWidth="8.796875" defaultRowHeight="15"/>
  <cols>
    <col min="1" max="1" width="9" style="12" customWidth="1"/>
    <col min="2" max="2" width="9.59765625" style="12" customWidth="1"/>
    <col min="3" max="5" width="2.59765625" style="12" customWidth="1"/>
    <col min="6" max="6" width="22.59765625" style="12" customWidth="1"/>
    <col min="7" max="18" width="16" style="12" customWidth="1"/>
    <col min="19" max="22" width="16.59765625" style="12" customWidth="1"/>
    <col min="23" max="16384" width="9" style="12" customWidth="1"/>
  </cols>
  <sheetData>
    <row r="1" ht="18" customHeight="1"/>
    <row r="2" spans="2:5" ht="18" customHeight="1">
      <c r="B2" s="11" t="s">
        <v>465</v>
      </c>
      <c r="C2" s="11"/>
      <c r="D2" s="11"/>
      <c r="E2" s="11"/>
    </row>
    <row r="3" spans="2:5" ht="18" customHeight="1">
      <c r="B3" s="11" t="s">
        <v>536</v>
      </c>
      <c r="C3" s="11"/>
      <c r="D3" s="11"/>
      <c r="E3" s="11"/>
    </row>
    <row r="4" spans="2:5" ht="18" customHeight="1">
      <c r="B4" s="11" t="s">
        <v>307</v>
      </c>
      <c r="C4" s="11"/>
      <c r="D4" s="11"/>
      <c r="E4" s="11"/>
    </row>
    <row r="5" spans="2:18" ht="18" customHeight="1">
      <c r="B5" s="11" t="s">
        <v>537</v>
      </c>
      <c r="C5" s="11"/>
      <c r="D5" s="11"/>
      <c r="E5" s="11"/>
      <c r="R5" s="489" t="s">
        <v>545</v>
      </c>
    </row>
    <row r="6" spans="17:18" ht="3" customHeight="1" thickBot="1">
      <c r="Q6" s="2600"/>
      <c r="R6" s="2600"/>
    </row>
    <row r="7" spans="2:18" ht="14.25" customHeight="1" thickTop="1">
      <c r="B7" s="2085" t="s">
        <v>600</v>
      </c>
      <c r="C7" s="2088" t="s">
        <v>594</v>
      </c>
      <c r="D7" s="2089"/>
      <c r="E7" s="2089"/>
      <c r="F7" s="2090"/>
      <c r="G7" s="17" t="s">
        <v>597</v>
      </c>
      <c r="H7" s="18" t="s">
        <v>597</v>
      </c>
      <c r="I7" s="17" t="s">
        <v>597</v>
      </c>
      <c r="J7" s="17" t="s">
        <v>597</v>
      </c>
      <c r="K7" s="18" t="s">
        <v>597</v>
      </c>
      <c r="L7" s="2568" t="s">
        <v>117</v>
      </c>
      <c r="M7" s="19" t="s">
        <v>597</v>
      </c>
      <c r="N7" s="20" t="s">
        <v>597</v>
      </c>
      <c r="O7" s="20" t="s">
        <v>597</v>
      </c>
      <c r="P7" s="20" t="s">
        <v>597</v>
      </c>
      <c r="Q7" s="21" t="s">
        <v>597</v>
      </c>
      <c r="R7" s="2594" t="s">
        <v>123</v>
      </c>
    </row>
    <row r="8" spans="2:18" ht="14.25" customHeight="1">
      <c r="B8" s="2086"/>
      <c r="C8" s="2091"/>
      <c r="D8" s="2092"/>
      <c r="E8" s="2092"/>
      <c r="F8" s="2093"/>
      <c r="G8" s="22" t="s">
        <v>124</v>
      </c>
      <c r="H8" s="23" t="s">
        <v>125</v>
      </c>
      <c r="I8" s="22" t="s">
        <v>126</v>
      </c>
      <c r="J8" s="22" t="s">
        <v>127</v>
      </c>
      <c r="K8" s="23" t="s">
        <v>128</v>
      </c>
      <c r="L8" s="2569"/>
      <c r="M8" s="24" t="s">
        <v>118</v>
      </c>
      <c r="N8" s="22" t="s">
        <v>119</v>
      </c>
      <c r="O8" s="22" t="s">
        <v>120</v>
      </c>
      <c r="P8" s="22" t="s">
        <v>121</v>
      </c>
      <c r="Q8" s="23" t="s">
        <v>122</v>
      </c>
      <c r="R8" s="2595"/>
    </row>
    <row r="9" spans="2:18" ht="14.25" customHeight="1">
      <c r="B9" s="2087"/>
      <c r="C9" s="2094"/>
      <c r="D9" s="2095"/>
      <c r="E9" s="2095"/>
      <c r="F9" s="2096"/>
      <c r="G9" s="25" t="s">
        <v>598</v>
      </c>
      <c r="H9" s="26" t="s">
        <v>598</v>
      </c>
      <c r="I9" s="25" t="s">
        <v>598</v>
      </c>
      <c r="J9" s="25" t="s">
        <v>598</v>
      </c>
      <c r="K9" s="27" t="s">
        <v>599</v>
      </c>
      <c r="L9" s="2570"/>
      <c r="M9" s="28"/>
      <c r="N9" s="29"/>
      <c r="O9" s="29"/>
      <c r="P9" s="29"/>
      <c r="Q9" s="27"/>
      <c r="R9" s="2596"/>
    </row>
    <row r="10" spans="2:18" ht="14.25" customHeight="1">
      <c r="B10" s="2571"/>
      <c r="C10" s="2576" t="s">
        <v>528</v>
      </c>
      <c r="D10" s="2577"/>
      <c r="E10" s="2577"/>
      <c r="F10" s="2578"/>
      <c r="G10" s="107"/>
      <c r="H10" s="139"/>
      <c r="I10" s="107"/>
      <c r="J10" s="107"/>
      <c r="K10" s="109"/>
      <c r="L10" s="110"/>
      <c r="M10" s="111"/>
      <c r="N10" s="112"/>
      <c r="O10" s="112"/>
      <c r="P10" s="112"/>
      <c r="Q10" s="113"/>
      <c r="R10" s="140"/>
    </row>
    <row r="11" spans="2:18" ht="14.25" customHeight="1" thickBot="1">
      <c r="B11" s="2572"/>
      <c r="C11" s="2601" t="s">
        <v>527</v>
      </c>
      <c r="D11" s="2577"/>
      <c r="E11" s="2577"/>
      <c r="F11" s="2578"/>
      <c r="G11" s="107"/>
      <c r="H11" s="139"/>
      <c r="I11" s="107"/>
      <c r="J11" s="107"/>
      <c r="K11" s="109"/>
      <c r="L11" s="110"/>
      <c r="M11" s="854"/>
      <c r="N11" s="855"/>
      <c r="O11" s="855"/>
      <c r="P11" s="855"/>
      <c r="Q11" s="856"/>
      <c r="R11" s="140"/>
    </row>
    <row r="12" spans="2:18" ht="14.25" customHeight="1" thickBot="1" thickTop="1">
      <c r="B12" s="484"/>
      <c r="C12" s="502"/>
      <c r="D12" s="502"/>
      <c r="E12" s="502"/>
      <c r="F12" s="502"/>
      <c r="G12" s="502"/>
      <c r="H12" s="502"/>
      <c r="I12" s="502"/>
      <c r="J12" s="502"/>
      <c r="K12" s="475"/>
      <c r="L12" s="674"/>
      <c r="M12" s="144"/>
      <c r="N12" s="177"/>
      <c r="O12" s="177"/>
      <c r="P12" s="177"/>
      <c r="Q12" s="177"/>
      <c r="R12" s="502"/>
    </row>
    <row r="13" spans="2:18" ht="18" customHeight="1" thickTop="1">
      <c r="B13" s="163" t="s">
        <v>543</v>
      </c>
      <c r="C13" s="30"/>
      <c r="D13" s="30"/>
      <c r="E13" s="30"/>
      <c r="F13" s="30"/>
      <c r="G13" s="30"/>
      <c r="H13" s="30"/>
      <c r="I13" s="30"/>
      <c r="J13" s="30"/>
      <c r="K13" s="30"/>
      <c r="L13" s="30"/>
      <c r="M13" s="550"/>
      <c r="N13" s="551"/>
      <c r="O13" s="551"/>
      <c r="P13" s="551"/>
      <c r="Q13" s="552"/>
      <c r="R13" s="31"/>
    </row>
    <row r="14" spans="2:18" ht="18" customHeight="1">
      <c r="B14" s="32"/>
      <c r="C14" s="2606" t="s">
        <v>457</v>
      </c>
      <c r="D14" s="2607"/>
      <c r="E14" s="2607"/>
      <c r="F14" s="2607"/>
      <c r="G14" s="33"/>
      <c r="H14" s="479"/>
      <c r="I14" s="33"/>
      <c r="J14" s="33"/>
      <c r="K14" s="34"/>
      <c r="L14" s="675"/>
      <c r="M14" s="35"/>
      <c r="N14" s="36"/>
      <c r="O14" s="36"/>
      <c r="P14" s="37"/>
      <c r="Q14" s="38"/>
      <c r="R14" s="39"/>
    </row>
    <row r="15" spans="2:18" ht="18" customHeight="1" thickBot="1">
      <c r="B15" s="40"/>
      <c r="C15" s="41"/>
      <c r="D15" s="42"/>
      <c r="E15" s="43" t="s">
        <v>332</v>
      </c>
      <c r="F15" s="491"/>
      <c r="G15" s="44"/>
      <c r="H15" s="45"/>
      <c r="I15" s="44"/>
      <c r="J15" s="44"/>
      <c r="K15" s="46"/>
      <c r="L15" s="676"/>
      <c r="M15" s="47"/>
      <c r="N15" s="48"/>
      <c r="O15" s="48"/>
      <c r="P15" s="49"/>
      <c r="Q15" s="50"/>
      <c r="R15" s="51"/>
    </row>
    <row r="16" spans="2:18" ht="18" customHeight="1" thickTop="1">
      <c r="B16" s="32"/>
      <c r="C16" s="2597" t="s">
        <v>467</v>
      </c>
      <c r="D16" s="2598"/>
      <c r="E16" s="2598"/>
      <c r="F16" s="2599"/>
      <c r="G16" s="52"/>
      <c r="H16" s="53"/>
      <c r="I16" s="52"/>
      <c r="J16" s="52"/>
      <c r="K16" s="54"/>
      <c r="L16" s="677"/>
      <c r="M16" s="55"/>
      <c r="N16" s="56"/>
      <c r="O16" s="56"/>
      <c r="P16" s="57"/>
      <c r="Q16" s="58"/>
      <c r="R16" s="59"/>
    </row>
    <row r="17" spans="2:18" ht="18" customHeight="1" thickBot="1">
      <c r="B17" s="40"/>
      <c r="C17" s="41"/>
      <c r="D17" s="42"/>
      <c r="E17" s="491" t="s">
        <v>338</v>
      </c>
      <c r="F17" s="491"/>
      <c r="G17" s="62"/>
      <c r="H17" s="63"/>
      <c r="I17" s="62"/>
      <c r="J17" s="62"/>
      <c r="K17" s="64"/>
      <c r="L17" s="678"/>
      <c r="M17" s="65"/>
      <c r="N17" s="66"/>
      <c r="O17" s="66"/>
      <c r="P17" s="67"/>
      <c r="Q17" s="68"/>
      <c r="R17" s="69"/>
    </row>
    <row r="18" spans="2:18" ht="18" customHeight="1" thickTop="1">
      <c r="B18" s="32"/>
      <c r="C18" s="2573" t="s">
        <v>542</v>
      </c>
      <c r="D18" s="2574"/>
      <c r="E18" s="2574"/>
      <c r="F18" s="2575"/>
      <c r="G18" s="70"/>
      <c r="H18" s="71"/>
      <c r="I18" s="70"/>
      <c r="J18" s="70"/>
      <c r="K18" s="72"/>
      <c r="L18" s="679"/>
      <c r="M18" s="73"/>
      <c r="N18" s="74"/>
      <c r="O18" s="74"/>
      <c r="P18" s="75"/>
      <c r="Q18" s="76"/>
      <c r="R18" s="77"/>
    </row>
    <row r="19" spans="2:18" ht="18" customHeight="1" thickBot="1">
      <c r="B19" s="40"/>
      <c r="C19" s="41"/>
      <c r="D19" s="42"/>
      <c r="E19" s="43" t="s">
        <v>353</v>
      </c>
      <c r="F19" s="491"/>
      <c r="G19" s="44"/>
      <c r="H19" s="45"/>
      <c r="I19" s="44"/>
      <c r="J19" s="44"/>
      <c r="K19" s="46"/>
      <c r="L19" s="676"/>
      <c r="M19" s="47"/>
      <c r="N19" s="48"/>
      <c r="O19" s="48"/>
      <c r="P19" s="49"/>
      <c r="Q19" s="50"/>
      <c r="R19" s="51"/>
    </row>
    <row r="20" spans="2:21" ht="18" customHeight="1" thickTop="1">
      <c r="B20" s="32"/>
      <c r="C20" s="2573" t="s">
        <v>496</v>
      </c>
      <c r="D20" s="2574"/>
      <c r="E20" s="2574"/>
      <c r="F20" s="2575"/>
      <c r="G20" s="88"/>
      <c r="H20" s="89"/>
      <c r="I20" s="88"/>
      <c r="J20" s="88"/>
      <c r="K20" s="90"/>
      <c r="L20" s="681"/>
      <c r="M20" s="91"/>
      <c r="N20" s="92"/>
      <c r="O20" s="92"/>
      <c r="P20" s="93"/>
      <c r="Q20" s="94"/>
      <c r="R20" s="95"/>
      <c r="U20" s="14"/>
    </row>
    <row r="21" spans="2:18" ht="18" customHeight="1">
      <c r="B21" s="32"/>
      <c r="C21" s="96"/>
      <c r="D21" s="97"/>
      <c r="E21" s="98" t="s">
        <v>335</v>
      </c>
      <c r="F21" s="98"/>
      <c r="G21" s="99"/>
      <c r="H21" s="100"/>
      <c r="I21" s="99"/>
      <c r="J21" s="99"/>
      <c r="K21" s="101"/>
      <c r="L21" s="678"/>
      <c r="M21" s="65"/>
      <c r="N21" s="66"/>
      <c r="O21" s="66"/>
      <c r="P21" s="67"/>
      <c r="Q21" s="68"/>
      <c r="R21" s="102"/>
    </row>
    <row r="22" spans="2:18" ht="18" customHeight="1">
      <c r="B22" s="163" t="s">
        <v>469</v>
      </c>
      <c r="C22" s="484"/>
      <c r="D22" s="484"/>
      <c r="E22" s="484"/>
      <c r="F22" s="484"/>
      <c r="G22" s="30"/>
      <c r="H22" s="30"/>
      <c r="I22" s="30"/>
      <c r="J22" s="30"/>
      <c r="K22" s="30"/>
      <c r="L22" s="30"/>
      <c r="M22" s="553"/>
      <c r="N22" s="30"/>
      <c r="O22" s="30"/>
      <c r="P22" s="30"/>
      <c r="Q22" s="554"/>
      <c r="R22" s="97"/>
    </row>
    <row r="23" spans="2:18" ht="18" customHeight="1">
      <c r="B23" s="32"/>
      <c r="C23" s="2604" t="s">
        <v>526</v>
      </c>
      <c r="D23" s="2605"/>
      <c r="E23" s="2605"/>
      <c r="F23" s="2605"/>
      <c r="G23" s="103"/>
      <c r="H23" s="104"/>
      <c r="I23" s="103"/>
      <c r="J23" s="103"/>
      <c r="K23" s="103"/>
      <c r="L23" s="105"/>
      <c r="M23" s="545"/>
      <c r="N23" s="105"/>
      <c r="O23" s="105"/>
      <c r="P23" s="105"/>
      <c r="Q23" s="546"/>
      <c r="R23" s="495"/>
    </row>
    <row r="24" spans="2:18" s="114" customFormat="1" ht="18" customHeight="1">
      <c r="B24" s="106"/>
      <c r="C24" s="106"/>
      <c r="D24" s="2582" t="s">
        <v>459</v>
      </c>
      <c r="E24" s="2585"/>
      <c r="F24" s="2583"/>
      <c r="G24" s="107"/>
      <c r="H24" s="108"/>
      <c r="I24" s="107"/>
      <c r="J24" s="107"/>
      <c r="K24" s="109"/>
      <c r="L24" s="682"/>
      <c r="M24" s="111"/>
      <c r="N24" s="112"/>
      <c r="O24" s="112"/>
      <c r="P24" s="112"/>
      <c r="Q24" s="113"/>
      <c r="R24" s="39"/>
    </row>
    <row r="25" spans="2:18" ht="18" customHeight="1">
      <c r="B25" s="32"/>
      <c r="C25" s="106"/>
      <c r="D25" s="115"/>
      <c r="E25" s="2589" t="s">
        <v>335</v>
      </c>
      <c r="F25" s="2590"/>
      <c r="G25" s="116"/>
      <c r="H25" s="117"/>
      <c r="I25" s="116"/>
      <c r="J25" s="116"/>
      <c r="K25" s="118"/>
      <c r="L25" s="683"/>
      <c r="M25" s="119"/>
      <c r="N25" s="120"/>
      <c r="O25" s="120"/>
      <c r="P25" s="120"/>
      <c r="Q25" s="121"/>
      <c r="R25" s="122"/>
    </row>
    <row r="26" spans="2:21" ht="18" customHeight="1">
      <c r="B26" s="32"/>
      <c r="C26" s="123"/>
      <c r="D26" s="124"/>
      <c r="E26" s="2582" t="s">
        <v>495</v>
      </c>
      <c r="F26" s="2583"/>
      <c r="G26" s="33"/>
      <c r="H26" s="479"/>
      <c r="I26" s="33"/>
      <c r="J26" s="33"/>
      <c r="K26" s="34"/>
      <c r="L26" s="684"/>
      <c r="M26" s="125"/>
      <c r="N26" s="126"/>
      <c r="O26" s="126"/>
      <c r="P26" s="126"/>
      <c r="Q26" s="38"/>
      <c r="R26" s="39"/>
      <c r="U26" s="14"/>
    </row>
    <row r="27" spans="2:18" ht="18" customHeight="1">
      <c r="B27" s="32"/>
      <c r="C27" s="106"/>
      <c r="D27" s="115"/>
      <c r="E27" s="96"/>
      <c r="F27" s="98" t="s">
        <v>335</v>
      </c>
      <c r="G27" s="62"/>
      <c r="H27" s="63"/>
      <c r="I27" s="62"/>
      <c r="J27" s="62"/>
      <c r="K27" s="64"/>
      <c r="L27" s="678"/>
      <c r="M27" s="65"/>
      <c r="N27" s="66"/>
      <c r="O27" s="66"/>
      <c r="P27" s="66"/>
      <c r="Q27" s="68"/>
      <c r="R27" s="102"/>
    </row>
    <row r="28" spans="2:21" ht="18" customHeight="1">
      <c r="B28" s="32"/>
      <c r="C28" s="123"/>
      <c r="D28" s="124"/>
      <c r="E28" s="2602" t="s">
        <v>460</v>
      </c>
      <c r="F28" s="2603"/>
      <c r="G28" s="52"/>
      <c r="H28" s="53"/>
      <c r="I28" s="52"/>
      <c r="J28" s="52"/>
      <c r="K28" s="54"/>
      <c r="L28" s="685"/>
      <c r="M28" s="127"/>
      <c r="N28" s="128"/>
      <c r="O28" s="128"/>
      <c r="P28" s="128"/>
      <c r="Q28" s="58"/>
      <c r="R28" s="59"/>
      <c r="U28" s="14"/>
    </row>
    <row r="29" spans="2:18" ht="18" customHeight="1" thickBot="1">
      <c r="B29" s="32"/>
      <c r="C29" s="106"/>
      <c r="D29" s="115"/>
      <c r="E29" s="60"/>
      <c r="F29" s="129" t="s">
        <v>335</v>
      </c>
      <c r="G29" s="99"/>
      <c r="H29" s="100"/>
      <c r="I29" s="99"/>
      <c r="J29" s="99"/>
      <c r="K29" s="101"/>
      <c r="L29" s="686"/>
      <c r="M29" s="130"/>
      <c r="N29" s="131"/>
      <c r="O29" s="131"/>
      <c r="P29" s="131"/>
      <c r="Q29" s="132"/>
      <c r="R29" s="133"/>
    </row>
    <row r="30" spans="2:21" ht="18" customHeight="1" thickTop="1">
      <c r="B30" s="134"/>
      <c r="C30" s="2573" t="s">
        <v>761</v>
      </c>
      <c r="D30" s="2574"/>
      <c r="E30" s="2574"/>
      <c r="F30" s="2575"/>
      <c r="G30" s="88"/>
      <c r="H30" s="89"/>
      <c r="I30" s="88"/>
      <c r="J30" s="88"/>
      <c r="K30" s="90"/>
      <c r="L30" s="681"/>
      <c r="M30" s="91"/>
      <c r="N30" s="92"/>
      <c r="O30" s="92"/>
      <c r="P30" s="92"/>
      <c r="Q30" s="94"/>
      <c r="R30" s="95"/>
      <c r="U30" s="14"/>
    </row>
    <row r="31" spans="2:18" ht="18" customHeight="1" thickBot="1">
      <c r="B31" s="40"/>
      <c r="C31" s="41"/>
      <c r="D31" s="42"/>
      <c r="E31" s="492" t="s">
        <v>340</v>
      </c>
      <c r="F31" s="492"/>
      <c r="G31" s="44"/>
      <c r="H31" s="45"/>
      <c r="I31" s="44"/>
      <c r="J31" s="44"/>
      <c r="K31" s="46"/>
      <c r="L31" s="676"/>
      <c r="M31" s="47"/>
      <c r="N31" s="48"/>
      <c r="O31" s="48"/>
      <c r="P31" s="48"/>
      <c r="Q31" s="50"/>
      <c r="R31" s="135"/>
    </row>
    <row r="32" spans="2:18" ht="18" customHeight="1" thickTop="1">
      <c r="B32" s="32"/>
      <c r="C32" s="2573" t="s">
        <v>111</v>
      </c>
      <c r="D32" s="2574"/>
      <c r="E32" s="2574"/>
      <c r="F32" s="2575"/>
      <c r="G32" s="52"/>
      <c r="H32" s="89"/>
      <c r="I32" s="52"/>
      <c r="J32" s="52"/>
      <c r="K32" s="54"/>
      <c r="L32" s="677"/>
      <c r="M32" s="55"/>
      <c r="N32" s="56"/>
      <c r="O32" s="56"/>
      <c r="P32" s="56"/>
      <c r="Q32" s="58"/>
      <c r="R32" s="59"/>
    </row>
    <row r="33" spans="2:18" ht="18" customHeight="1" thickBot="1">
      <c r="B33" s="40"/>
      <c r="C33" s="41"/>
      <c r="D33" s="42"/>
      <c r="E33" s="492" t="s">
        <v>341</v>
      </c>
      <c r="F33" s="492"/>
      <c r="G33" s="116"/>
      <c r="H33" s="100"/>
      <c r="I33" s="120"/>
      <c r="J33" s="120"/>
      <c r="K33" s="136"/>
      <c r="L33" s="683"/>
      <c r="M33" s="119"/>
      <c r="N33" s="120"/>
      <c r="O33" s="120"/>
      <c r="P33" s="120"/>
      <c r="Q33" s="121"/>
      <c r="R33" s="122"/>
    </row>
    <row r="34" spans="2:18" ht="18" customHeight="1" thickTop="1">
      <c r="B34" s="32"/>
      <c r="C34" s="2573" t="s">
        <v>461</v>
      </c>
      <c r="D34" s="2574"/>
      <c r="E34" s="2574"/>
      <c r="F34" s="2575"/>
      <c r="G34" s="88"/>
      <c r="H34" s="89"/>
      <c r="I34" s="88"/>
      <c r="J34" s="88"/>
      <c r="K34" s="90"/>
      <c r="L34" s="687"/>
      <c r="M34" s="173"/>
      <c r="N34" s="174"/>
      <c r="O34" s="174"/>
      <c r="P34" s="174"/>
      <c r="Q34" s="94"/>
      <c r="R34" s="95"/>
    </row>
    <row r="35" spans="2:18" ht="18" customHeight="1" thickBot="1">
      <c r="B35" s="40"/>
      <c r="C35" s="41"/>
      <c r="D35" s="42"/>
      <c r="E35" s="492" t="s">
        <v>335</v>
      </c>
      <c r="F35" s="492"/>
      <c r="G35" s="175"/>
      <c r="H35" s="45"/>
      <c r="I35" s="84"/>
      <c r="J35" s="84"/>
      <c r="K35" s="85"/>
      <c r="L35" s="680"/>
      <c r="M35" s="86"/>
      <c r="N35" s="84"/>
      <c r="O35" s="84"/>
      <c r="P35" s="84"/>
      <c r="Q35" s="87"/>
      <c r="R35" s="51"/>
    </row>
    <row r="36" spans="2:18" ht="18" customHeight="1" thickTop="1">
      <c r="B36" s="134"/>
      <c r="C36" s="2573" t="s">
        <v>496</v>
      </c>
      <c r="D36" s="2574"/>
      <c r="E36" s="2574"/>
      <c r="F36" s="2575"/>
      <c r="G36" s="88"/>
      <c r="H36" s="89"/>
      <c r="I36" s="88"/>
      <c r="J36" s="88"/>
      <c r="K36" s="90"/>
      <c r="L36" s="681"/>
      <c r="M36" s="91"/>
      <c r="N36" s="92"/>
      <c r="O36" s="92"/>
      <c r="P36" s="92"/>
      <c r="Q36" s="94"/>
      <c r="R36" s="95"/>
    </row>
    <row r="37" spans="2:18" ht="18" customHeight="1" thickBot="1">
      <c r="B37" s="176"/>
      <c r="C37" s="96"/>
      <c r="D37" s="97"/>
      <c r="E37" s="98" t="s">
        <v>335</v>
      </c>
      <c r="F37" s="98"/>
      <c r="G37" s="62"/>
      <c r="H37" s="63"/>
      <c r="I37" s="62"/>
      <c r="J37" s="62"/>
      <c r="K37" s="64"/>
      <c r="L37" s="678"/>
      <c r="M37" s="547"/>
      <c r="N37" s="548"/>
      <c r="O37" s="548"/>
      <c r="P37" s="548"/>
      <c r="Q37" s="549"/>
      <c r="R37" s="102"/>
    </row>
    <row r="38" spans="2:18" ht="18" customHeight="1" thickTop="1">
      <c r="B38" s="146" t="s">
        <v>328</v>
      </c>
      <c r="C38" s="493"/>
      <c r="D38" s="481"/>
      <c r="E38" s="481"/>
      <c r="F38" s="481"/>
      <c r="G38" s="142"/>
      <c r="H38" s="143"/>
      <c r="I38" s="142"/>
      <c r="J38" s="2545" t="s">
        <v>333</v>
      </c>
      <c r="K38" s="2546"/>
      <c r="L38" s="112"/>
      <c r="M38" s="144"/>
      <c r="N38" s="144"/>
      <c r="O38" s="2056" t="s">
        <v>334</v>
      </c>
      <c r="P38" s="2037"/>
      <c r="Q38" s="2038"/>
      <c r="R38" s="36"/>
    </row>
    <row r="39" spans="2:18" ht="18" customHeight="1">
      <c r="B39" s="146"/>
      <c r="C39" s="688"/>
      <c r="D39" s="16"/>
      <c r="E39" s="16"/>
      <c r="J39" s="143"/>
      <c r="K39" s="143"/>
      <c r="L39" s="144"/>
      <c r="O39" s="2039" t="s">
        <v>291</v>
      </c>
      <c r="P39" s="2033"/>
      <c r="Q39" s="2034"/>
      <c r="R39" s="36"/>
    </row>
    <row r="40" spans="3:22" ht="18" customHeight="1">
      <c r="C40" s="16"/>
      <c r="D40" s="16"/>
      <c r="E40" s="16"/>
      <c r="J40" s="143"/>
      <c r="K40" s="143"/>
      <c r="L40" s="144"/>
      <c r="O40" s="115"/>
      <c r="P40" s="471"/>
      <c r="Q40" s="471"/>
      <c r="R40" s="470"/>
      <c r="S40" s="114"/>
      <c r="T40" s="471"/>
      <c r="U40" s="471"/>
      <c r="V40" s="14"/>
    </row>
    <row r="41" spans="2:22" ht="18" customHeight="1">
      <c r="B41" s="11"/>
      <c r="C41" s="11" t="s">
        <v>540</v>
      </c>
      <c r="D41" s="11"/>
      <c r="E41" s="11"/>
      <c r="S41" s="144"/>
      <c r="T41" s="143"/>
      <c r="U41" s="151"/>
      <c r="V41" s="151"/>
    </row>
    <row r="42" spans="17:22" ht="12" customHeight="1" thickBot="1">
      <c r="Q42" s="2540"/>
      <c r="R42" s="2540"/>
      <c r="S42" s="144"/>
      <c r="T42" s="177"/>
      <c r="U42" s="115"/>
      <c r="V42" s="115"/>
    </row>
    <row r="43" spans="2:19" ht="15" customHeight="1" thickTop="1">
      <c r="B43" s="61"/>
      <c r="C43" s="148"/>
      <c r="D43" s="148"/>
      <c r="E43" s="148"/>
      <c r="F43" s="149"/>
      <c r="G43" s="17" t="s">
        <v>597</v>
      </c>
      <c r="H43" s="18" t="s">
        <v>597</v>
      </c>
      <c r="I43" s="17" t="s">
        <v>597</v>
      </c>
      <c r="J43" s="17" t="s">
        <v>597</v>
      </c>
      <c r="K43" s="18" t="s">
        <v>597</v>
      </c>
      <c r="L43" s="19" t="s">
        <v>597</v>
      </c>
      <c r="M43" s="20" t="s">
        <v>597</v>
      </c>
      <c r="N43" s="20" t="s">
        <v>597</v>
      </c>
      <c r="O43" s="20" t="s">
        <v>597</v>
      </c>
      <c r="P43" s="150" t="s">
        <v>597</v>
      </c>
      <c r="Q43" s="144"/>
      <c r="R43" s="115"/>
      <c r="S43" s="115"/>
    </row>
    <row r="44" spans="2:19" ht="15" customHeight="1">
      <c r="B44" s="61"/>
      <c r="C44" s="152"/>
      <c r="D44" s="152"/>
      <c r="E44" s="152"/>
      <c r="F44" s="153"/>
      <c r="G44" s="22" t="s">
        <v>124</v>
      </c>
      <c r="H44" s="23" t="s">
        <v>125</v>
      </c>
      <c r="I44" s="22" t="s">
        <v>126</v>
      </c>
      <c r="J44" s="22" t="s">
        <v>127</v>
      </c>
      <c r="K44" s="23" t="s">
        <v>128</v>
      </c>
      <c r="L44" s="24" t="s">
        <v>118</v>
      </c>
      <c r="M44" s="22" t="s">
        <v>119</v>
      </c>
      <c r="N44" s="22" t="s">
        <v>120</v>
      </c>
      <c r="O44" s="22" t="s">
        <v>142</v>
      </c>
      <c r="P44" s="154" t="s">
        <v>122</v>
      </c>
      <c r="Q44" s="144"/>
      <c r="R44" s="14"/>
      <c r="S44" s="14"/>
    </row>
    <row r="45" spans="2:19" ht="15" customHeight="1">
      <c r="B45" s="61"/>
      <c r="C45" s="155"/>
      <c r="D45" s="155"/>
      <c r="E45" s="155"/>
      <c r="F45" s="156"/>
      <c r="G45" s="25" t="s">
        <v>598</v>
      </c>
      <c r="H45" s="26" t="s">
        <v>598</v>
      </c>
      <c r="I45" s="25" t="s">
        <v>598</v>
      </c>
      <c r="J45" s="25" t="s">
        <v>598</v>
      </c>
      <c r="K45" s="27" t="s">
        <v>599</v>
      </c>
      <c r="L45" s="28"/>
      <c r="M45" s="29"/>
      <c r="N45" s="29"/>
      <c r="O45" s="29"/>
      <c r="P45" s="157"/>
      <c r="Q45" s="144"/>
      <c r="R45" s="14"/>
      <c r="S45" s="14"/>
    </row>
    <row r="46" spans="2:19" ht="18" customHeight="1">
      <c r="B46" s="61"/>
      <c r="C46" s="2579" t="s">
        <v>53</v>
      </c>
      <c r="D46" s="2580"/>
      <c r="E46" s="2580"/>
      <c r="F46" s="2581"/>
      <c r="G46" s="147"/>
      <c r="H46" s="36"/>
      <c r="I46" s="36"/>
      <c r="J46" s="36"/>
      <c r="K46" s="37"/>
      <c r="L46" s="35"/>
      <c r="M46" s="36"/>
      <c r="N46" s="36"/>
      <c r="O46" s="36"/>
      <c r="P46" s="38"/>
      <c r="Q46" s="144"/>
      <c r="R46" s="14"/>
      <c r="S46" s="14"/>
    </row>
    <row r="47" spans="2:19" ht="18" customHeight="1">
      <c r="B47" s="61"/>
      <c r="C47" s="2591" t="s">
        <v>54</v>
      </c>
      <c r="D47" s="2592"/>
      <c r="E47" s="2592"/>
      <c r="F47" s="2593"/>
      <c r="G47" s="147"/>
      <c r="H47" s="36"/>
      <c r="I47" s="36"/>
      <c r="J47" s="36"/>
      <c r="K47" s="37"/>
      <c r="L47" s="35"/>
      <c r="M47" s="36"/>
      <c r="N47" s="36"/>
      <c r="O47" s="36"/>
      <c r="P47" s="38"/>
      <c r="Q47" s="144"/>
      <c r="R47" s="14"/>
      <c r="S47" s="14"/>
    </row>
    <row r="48" spans="2:19" ht="18" customHeight="1">
      <c r="B48" s="61"/>
      <c r="C48" s="2586" t="s">
        <v>55</v>
      </c>
      <c r="D48" s="2587"/>
      <c r="E48" s="2587"/>
      <c r="F48" s="2588"/>
      <c r="G48" s="159" t="str">
        <f>+IF(ISERROR(G46/G47*100)," ",G46/G47*100)</f>
        <v> </v>
      </c>
      <c r="H48" s="36" t="str">
        <f>+IF(ISERROR(H46/H47*100)," ",H46/H47*100)</f>
        <v> </v>
      </c>
      <c r="I48" s="36" t="str">
        <f>+IF(ISERROR(I46/I47*100)," ",I46/I47*100)</f>
        <v> </v>
      </c>
      <c r="J48" s="36" t="str">
        <f>+IF(ISERROR(J46/J47*100)," ",J46/J47*100)</f>
        <v> </v>
      </c>
      <c r="K48" s="37" t="str">
        <f>+IF(ISERROR(K46/K47*100)," ",K46/K47*100)</f>
        <v> </v>
      </c>
      <c r="L48" s="35"/>
      <c r="M48" s="36"/>
      <c r="N48" s="36"/>
      <c r="O48" s="36"/>
      <c r="P48" s="38"/>
      <c r="Q48" s="144"/>
      <c r="R48" s="14"/>
      <c r="S48" s="14"/>
    </row>
    <row r="49" spans="2:17" ht="18" customHeight="1">
      <c r="B49" s="61"/>
      <c r="C49" s="30" t="s">
        <v>538</v>
      </c>
      <c r="D49" s="30"/>
      <c r="E49" s="30"/>
      <c r="F49" s="31"/>
      <c r="G49" s="159"/>
      <c r="H49" s="36"/>
      <c r="I49" s="36"/>
      <c r="J49" s="36"/>
      <c r="K49" s="37"/>
      <c r="L49" s="35"/>
      <c r="M49" s="36"/>
      <c r="N49" s="36"/>
      <c r="O49" s="36"/>
      <c r="P49" s="38"/>
      <c r="Q49" s="144"/>
    </row>
    <row r="50" spans="2:19" ht="18" customHeight="1" thickBot="1">
      <c r="B50" s="61"/>
      <c r="C50" s="30" t="s">
        <v>539</v>
      </c>
      <c r="D50" s="30"/>
      <c r="E50" s="30"/>
      <c r="F50" s="31"/>
      <c r="G50" s="159"/>
      <c r="H50" s="36"/>
      <c r="I50" s="36"/>
      <c r="J50" s="36"/>
      <c r="K50" s="37"/>
      <c r="L50" s="125"/>
      <c r="M50" s="126"/>
      <c r="N50" s="126"/>
      <c r="O50" s="126"/>
      <c r="P50" s="162"/>
      <c r="Q50" s="144"/>
      <c r="R50" s="14"/>
      <c r="S50" s="14"/>
    </row>
    <row r="51" spans="12:22" ht="15" thickTop="1">
      <c r="L51" s="178"/>
      <c r="M51" s="178"/>
      <c r="N51" s="178"/>
      <c r="O51" s="178"/>
      <c r="P51" s="178"/>
      <c r="Q51" s="14"/>
      <c r="R51" s="14"/>
      <c r="S51" s="14"/>
      <c r="T51" s="115"/>
      <c r="U51" s="144"/>
      <c r="V51" s="144"/>
    </row>
    <row r="52" spans="2:22" ht="18" customHeight="1">
      <c r="B52" s="11"/>
      <c r="C52" s="11" t="s">
        <v>473</v>
      </c>
      <c r="D52" s="11"/>
      <c r="E52" s="11"/>
      <c r="J52" s="14"/>
      <c r="L52" s="14"/>
      <c r="M52" s="14"/>
      <c r="N52" s="14"/>
      <c r="O52" s="14"/>
      <c r="P52" s="14"/>
      <c r="Q52" s="14"/>
      <c r="R52" s="14"/>
      <c r="S52" s="14"/>
      <c r="T52" s="144"/>
      <c r="U52" s="144"/>
      <c r="V52" s="144"/>
    </row>
    <row r="53" spans="3:22" ht="15" customHeight="1">
      <c r="C53" s="16" t="s">
        <v>625</v>
      </c>
      <c r="D53" s="16"/>
      <c r="E53" s="16"/>
      <c r="O53" s="2584"/>
      <c r="P53" s="2584"/>
      <c r="Q53" s="2540"/>
      <c r="R53" s="2540"/>
      <c r="S53" s="144"/>
      <c r="T53" s="144"/>
      <c r="U53" s="2540"/>
      <c r="V53" s="2540"/>
    </row>
    <row r="54" spans="3:22" ht="15" customHeight="1">
      <c r="C54" s="16" t="s">
        <v>21</v>
      </c>
      <c r="D54" s="16"/>
      <c r="E54" s="16"/>
      <c r="O54" s="144"/>
      <c r="P54" s="144"/>
      <c r="Q54" s="151"/>
      <c r="R54" s="151"/>
      <c r="S54" s="143"/>
      <c r="T54" s="143"/>
      <c r="U54" s="151"/>
      <c r="V54" s="151"/>
    </row>
    <row r="55" spans="17:19" ht="3" customHeight="1">
      <c r="Q55" s="115"/>
      <c r="R55" s="115"/>
      <c r="S55" s="144"/>
    </row>
    <row r="56" spans="2:16" ht="90.75" customHeight="1">
      <c r="B56" s="61"/>
      <c r="C56" s="163"/>
      <c r="D56" s="30"/>
      <c r="E56" s="30"/>
      <c r="F56" s="30"/>
      <c r="G56" s="138"/>
      <c r="H56" s="138"/>
      <c r="I56" s="138"/>
      <c r="J56" s="138"/>
      <c r="K56" s="138"/>
      <c r="L56" s="138"/>
      <c r="M56" s="138"/>
      <c r="N56" s="138"/>
      <c r="O56" s="138"/>
      <c r="P56" s="164"/>
    </row>
  </sheetData>
  <sheetProtection/>
  <mergeCells count="31">
    <mergeCell ref="R7:R9"/>
    <mergeCell ref="C16:F16"/>
    <mergeCell ref="Q6:R6"/>
    <mergeCell ref="O38:Q38"/>
    <mergeCell ref="C11:F11"/>
    <mergeCell ref="E28:F28"/>
    <mergeCell ref="C23:F23"/>
    <mergeCell ref="C14:F14"/>
    <mergeCell ref="U53:V53"/>
    <mergeCell ref="Q42:R42"/>
    <mergeCell ref="C48:F48"/>
    <mergeCell ref="Q53:R53"/>
    <mergeCell ref="J38:K38"/>
    <mergeCell ref="E25:F25"/>
    <mergeCell ref="O39:Q39"/>
    <mergeCell ref="C34:F34"/>
    <mergeCell ref="C30:F30"/>
    <mergeCell ref="C47:F47"/>
    <mergeCell ref="C46:F46"/>
    <mergeCell ref="E26:F26"/>
    <mergeCell ref="C18:F18"/>
    <mergeCell ref="O53:P53"/>
    <mergeCell ref="C20:F20"/>
    <mergeCell ref="D24:F24"/>
    <mergeCell ref="B7:B9"/>
    <mergeCell ref="C7:F9"/>
    <mergeCell ref="L7:L9"/>
    <mergeCell ref="B10:B11"/>
    <mergeCell ref="C36:F36"/>
    <mergeCell ref="C32:F32"/>
    <mergeCell ref="C10:F10"/>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54" r:id="rId1"/>
  <colBreaks count="1" manualBreakCount="1">
    <brk id="18" min="1" max="63" man="1"/>
  </colBreaks>
</worksheet>
</file>

<file path=xl/worksheets/sheet13.xml><?xml version="1.0" encoding="utf-8"?>
<worksheet xmlns="http://schemas.openxmlformats.org/spreadsheetml/2006/main" xmlns:r="http://schemas.openxmlformats.org/officeDocument/2006/relationships">
  <dimension ref="B2:V91"/>
  <sheetViews>
    <sheetView view="pageBreakPreview" zoomScale="50" zoomScaleNormal="70" zoomScaleSheetLayoutView="50" zoomScalePageLayoutView="0" workbookViewId="0" topLeftCell="G46">
      <selection activeCell="M91" sqref="M91"/>
    </sheetView>
  </sheetViews>
  <sheetFormatPr defaultColWidth="8.796875" defaultRowHeight="15"/>
  <cols>
    <col min="1" max="2" width="9" style="12" customWidth="1"/>
    <col min="3" max="3" width="10.59765625" style="12" customWidth="1"/>
    <col min="4" max="6" width="3.59765625" style="12" customWidth="1"/>
    <col min="7" max="7" width="27.09765625" style="12" customWidth="1"/>
    <col min="8" max="18" width="20.59765625" style="12" customWidth="1"/>
    <col min="19" max="22" width="16.59765625" style="12" customWidth="1"/>
    <col min="23" max="16384" width="9" style="12" customWidth="1"/>
  </cols>
  <sheetData>
    <row r="1" ht="18" customHeight="1"/>
    <row r="2" spans="2:5" ht="18" customHeight="1">
      <c r="B2" s="11" t="s">
        <v>465</v>
      </c>
      <c r="C2" s="11"/>
      <c r="D2" s="11"/>
      <c r="E2" s="11"/>
    </row>
    <row r="3" spans="2:5" ht="18" customHeight="1">
      <c r="B3" s="11" t="s">
        <v>536</v>
      </c>
      <c r="C3" s="11"/>
      <c r="D3" s="11"/>
      <c r="E3" s="11"/>
    </row>
    <row r="4" spans="2:5" ht="18" customHeight="1">
      <c r="B4" s="11" t="s">
        <v>308</v>
      </c>
      <c r="C4" s="11"/>
      <c r="D4" s="11"/>
      <c r="E4" s="11"/>
    </row>
    <row r="5" spans="2:18" ht="18" customHeight="1">
      <c r="B5" s="11" t="s">
        <v>537</v>
      </c>
      <c r="C5" s="11"/>
      <c r="D5" s="11"/>
      <c r="E5" s="11"/>
      <c r="R5" s="489" t="s">
        <v>545</v>
      </c>
    </row>
    <row r="6" spans="17:18" ht="3" customHeight="1" thickBot="1">
      <c r="Q6" s="2600"/>
      <c r="R6" s="2600"/>
    </row>
    <row r="7" spans="2:18" ht="14.25" customHeight="1" thickTop="1">
      <c r="B7" s="2085" t="s">
        <v>141</v>
      </c>
      <c r="C7" s="2085" t="s">
        <v>600</v>
      </c>
      <c r="D7" s="2088" t="s">
        <v>594</v>
      </c>
      <c r="E7" s="2089"/>
      <c r="F7" s="2089"/>
      <c r="G7" s="2090"/>
      <c r="H7" s="18" t="s">
        <v>597</v>
      </c>
      <c r="I7" s="19" t="s">
        <v>597</v>
      </c>
      <c r="J7" s="20" t="s">
        <v>597</v>
      </c>
      <c r="K7" s="20" t="s">
        <v>597</v>
      </c>
      <c r="L7" s="20" t="s">
        <v>597</v>
      </c>
      <c r="M7" s="150" t="s">
        <v>597</v>
      </c>
      <c r="N7" s="2612" t="s">
        <v>52</v>
      </c>
      <c r="O7" s="531" t="s">
        <v>597</v>
      </c>
      <c r="P7" s="20" t="s">
        <v>597</v>
      </c>
      <c r="Q7" s="532" t="s">
        <v>597</v>
      </c>
      <c r="R7" s="2100" t="s">
        <v>18</v>
      </c>
    </row>
    <row r="8" spans="2:18" ht="14.25" customHeight="1">
      <c r="B8" s="2086"/>
      <c r="C8" s="2086"/>
      <c r="D8" s="2091"/>
      <c r="E8" s="2092"/>
      <c r="F8" s="2092"/>
      <c r="G8" s="2093"/>
      <c r="H8" s="23" t="s">
        <v>129</v>
      </c>
      <c r="I8" s="24" t="s">
        <v>130</v>
      </c>
      <c r="J8" s="22" t="s">
        <v>131</v>
      </c>
      <c r="K8" s="22" t="s">
        <v>132</v>
      </c>
      <c r="L8" s="22" t="s">
        <v>133</v>
      </c>
      <c r="M8" s="154" t="s">
        <v>134</v>
      </c>
      <c r="N8" s="2613"/>
      <c r="O8" s="533"/>
      <c r="P8" s="22"/>
      <c r="Q8" s="534"/>
      <c r="R8" s="2610"/>
    </row>
    <row r="9" spans="2:18" ht="14.25" customHeight="1">
      <c r="B9" s="2087"/>
      <c r="C9" s="2087"/>
      <c r="D9" s="2094"/>
      <c r="E9" s="2095"/>
      <c r="F9" s="2095"/>
      <c r="G9" s="2096"/>
      <c r="H9" s="503"/>
      <c r="I9" s="564"/>
      <c r="J9" s="565"/>
      <c r="K9" s="1375" t="s">
        <v>135</v>
      </c>
      <c r="L9" s="565" t="s">
        <v>136</v>
      </c>
      <c r="M9" s="566" t="s">
        <v>137</v>
      </c>
      <c r="N9" s="2614"/>
      <c r="O9" s="567" t="s">
        <v>138</v>
      </c>
      <c r="P9" s="565" t="s">
        <v>139</v>
      </c>
      <c r="Q9" s="568" t="s">
        <v>140</v>
      </c>
      <c r="R9" s="2611"/>
    </row>
    <row r="10" spans="2:18" ht="14.25" customHeight="1">
      <c r="B10" s="2571"/>
      <c r="C10" s="2571"/>
      <c r="D10" s="2554" t="s">
        <v>170</v>
      </c>
      <c r="E10" s="2555"/>
      <c r="F10" s="2556"/>
      <c r="G10" s="1379" t="s">
        <v>171</v>
      </c>
      <c r="H10" s="1380"/>
      <c r="I10" s="1381"/>
      <c r="J10" s="1223"/>
      <c r="K10" s="1222"/>
      <c r="L10" s="107"/>
      <c r="M10" s="522"/>
      <c r="N10" s="501"/>
      <c r="O10" s="602"/>
      <c r="P10" s="603"/>
      <c r="Q10" s="604"/>
      <c r="R10" s="140"/>
    </row>
    <row r="11" spans="2:18" ht="14.25" customHeight="1">
      <c r="B11" s="2608"/>
      <c r="C11" s="2608"/>
      <c r="D11" s="2557"/>
      <c r="E11" s="2558"/>
      <c r="F11" s="2559"/>
      <c r="G11" s="1379" t="s">
        <v>172</v>
      </c>
      <c r="H11" s="1221"/>
      <c r="I11" s="1381"/>
      <c r="J11" s="1223"/>
      <c r="K11" s="1222"/>
      <c r="L11" s="845"/>
      <c r="M11" s="846"/>
      <c r="N11" s="847"/>
      <c r="O11" s="602"/>
      <c r="P11" s="603"/>
      <c r="Q11" s="604"/>
      <c r="R11" s="848"/>
    </row>
    <row r="12" spans="2:18" ht="14.25" customHeight="1">
      <c r="B12" s="2608"/>
      <c r="C12" s="2608"/>
      <c r="D12" s="2560"/>
      <c r="E12" s="2542"/>
      <c r="F12" s="2543"/>
      <c r="G12" s="1379" t="s">
        <v>173</v>
      </c>
      <c r="H12" s="1380"/>
      <c r="I12" s="1392"/>
      <c r="J12" s="1393"/>
      <c r="K12" s="1387"/>
      <c r="L12" s="107"/>
      <c r="M12" s="522"/>
      <c r="N12" s="501"/>
      <c r="O12" s="111"/>
      <c r="P12" s="112"/>
      <c r="Q12" s="113"/>
      <c r="R12" s="140"/>
    </row>
    <row r="13" spans="2:18" ht="14.25" customHeight="1">
      <c r="B13" s="2608"/>
      <c r="C13" s="2608"/>
      <c r="D13" s="2554" t="s">
        <v>527</v>
      </c>
      <c r="E13" s="2555"/>
      <c r="F13" s="2556"/>
      <c r="G13" s="1379" t="s">
        <v>171</v>
      </c>
      <c r="H13" s="1380"/>
      <c r="I13" s="1381"/>
      <c r="J13" s="1223"/>
      <c r="K13" s="1222"/>
      <c r="L13" s="107"/>
      <c r="M13" s="522"/>
      <c r="N13" s="501"/>
      <c r="O13" s="602"/>
      <c r="P13" s="603"/>
      <c r="Q13" s="604"/>
      <c r="R13" s="140"/>
    </row>
    <row r="14" spans="2:18" ht="14.25" customHeight="1">
      <c r="B14" s="2608"/>
      <c r="C14" s="2608"/>
      <c r="D14" s="2557"/>
      <c r="E14" s="2558"/>
      <c r="F14" s="2559"/>
      <c r="G14" s="1379" t="s">
        <v>172</v>
      </c>
      <c r="H14" s="1221"/>
      <c r="I14" s="1381"/>
      <c r="J14" s="1223"/>
      <c r="K14" s="1222"/>
      <c r="L14" s="845"/>
      <c r="M14" s="846"/>
      <c r="N14" s="847"/>
      <c r="O14" s="602"/>
      <c r="P14" s="603"/>
      <c r="Q14" s="604"/>
      <c r="R14" s="848"/>
    </row>
    <row r="15" spans="2:18" ht="14.25" customHeight="1" thickBot="1">
      <c r="B15" s="2572"/>
      <c r="C15" s="2572"/>
      <c r="D15" s="2560"/>
      <c r="E15" s="2542"/>
      <c r="F15" s="2543"/>
      <c r="G15" s="1379" t="s">
        <v>173</v>
      </c>
      <c r="H15" s="1380"/>
      <c r="I15" s="1394"/>
      <c r="J15" s="1395"/>
      <c r="K15" s="1396"/>
      <c r="L15" s="852"/>
      <c r="M15" s="853"/>
      <c r="N15" s="501"/>
      <c r="O15" s="854"/>
      <c r="P15" s="855"/>
      <c r="Q15" s="856"/>
      <c r="R15" s="140"/>
    </row>
    <row r="16" spans="2:18" ht="14.25" customHeight="1" thickBot="1" thickTop="1">
      <c r="B16" s="484"/>
      <c r="C16" s="484"/>
      <c r="D16" s="502"/>
      <c r="E16" s="502"/>
      <c r="F16" s="502"/>
      <c r="G16" s="502"/>
      <c r="H16" s="560"/>
      <c r="I16" s="144"/>
      <c r="J16" s="124"/>
      <c r="K16" s="563"/>
      <c r="L16" s="124"/>
      <c r="M16" s="124"/>
      <c r="N16" s="562"/>
      <c r="O16" s="124"/>
      <c r="P16" s="124"/>
      <c r="Q16" s="124"/>
      <c r="R16" s="562"/>
    </row>
    <row r="17" spans="2:18" ht="18" customHeight="1" thickTop="1">
      <c r="B17" s="2562" t="s">
        <v>352</v>
      </c>
      <c r="C17" s="163" t="s">
        <v>543</v>
      </c>
      <c r="D17" s="30"/>
      <c r="E17" s="30"/>
      <c r="F17" s="30"/>
      <c r="G17" s="30"/>
      <c r="H17" s="30"/>
      <c r="I17" s="550"/>
      <c r="J17" s="551"/>
      <c r="K17" s="551"/>
      <c r="L17" s="551"/>
      <c r="M17" s="552"/>
      <c r="N17" s="30"/>
      <c r="O17" s="550"/>
      <c r="P17" s="551"/>
      <c r="Q17" s="552"/>
      <c r="R17" s="31"/>
    </row>
    <row r="18" spans="2:18" ht="18" customHeight="1">
      <c r="B18" s="2563"/>
      <c r="C18" s="32"/>
      <c r="D18" s="2606" t="s">
        <v>457</v>
      </c>
      <c r="E18" s="2607"/>
      <c r="F18" s="2607"/>
      <c r="G18" s="2607"/>
      <c r="H18" s="623"/>
      <c r="I18" s="504"/>
      <c r="J18" s="479"/>
      <c r="K18" s="33"/>
      <c r="L18" s="33"/>
      <c r="M18" s="507"/>
      <c r="N18" s="555"/>
      <c r="O18" s="571"/>
      <c r="P18" s="572"/>
      <c r="Q18" s="573"/>
      <c r="R18" s="574"/>
    </row>
    <row r="19" spans="2:18" ht="18" customHeight="1" thickBot="1">
      <c r="B19" s="2563"/>
      <c r="C19" s="40"/>
      <c r="D19" s="41"/>
      <c r="E19" s="42"/>
      <c r="F19" s="43" t="s">
        <v>354</v>
      </c>
      <c r="G19" s="491"/>
      <c r="H19" s="569"/>
      <c r="I19" s="508"/>
      <c r="J19" s="45"/>
      <c r="K19" s="44"/>
      <c r="L19" s="44"/>
      <c r="M19" s="509"/>
      <c r="N19" s="543"/>
      <c r="O19" s="575"/>
      <c r="P19" s="576"/>
      <c r="Q19" s="577"/>
      <c r="R19" s="578"/>
    </row>
    <row r="20" spans="2:18" ht="18" customHeight="1" thickTop="1">
      <c r="B20" s="2563"/>
      <c r="C20" s="32"/>
      <c r="D20" s="2597" t="s">
        <v>467</v>
      </c>
      <c r="E20" s="2598"/>
      <c r="F20" s="2598"/>
      <c r="G20" s="2599"/>
      <c r="H20" s="624"/>
      <c r="I20" s="510"/>
      <c r="J20" s="53"/>
      <c r="K20" s="52"/>
      <c r="L20" s="52"/>
      <c r="M20" s="511"/>
      <c r="N20" s="544"/>
      <c r="O20" s="579"/>
      <c r="P20" s="580"/>
      <c r="Q20" s="581"/>
      <c r="R20" s="582"/>
    </row>
    <row r="21" spans="2:18" ht="18" customHeight="1" thickBot="1">
      <c r="B21" s="2563"/>
      <c r="C21" s="40"/>
      <c r="D21" s="41"/>
      <c r="E21" s="42"/>
      <c r="F21" s="491" t="s">
        <v>338</v>
      </c>
      <c r="G21" s="491"/>
      <c r="H21" s="569"/>
      <c r="I21" s="512"/>
      <c r="J21" s="63"/>
      <c r="K21" s="62"/>
      <c r="L21" s="62"/>
      <c r="M21" s="513"/>
      <c r="N21" s="539"/>
      <c r="O21" s="583"/>
      <c r="P21" s="584"/>
      <c r="Q21" s="585"/>
      <c r="R21" s="586"/>
    </row>
    <row r="22" spans="2:18" ht="18" customHeight="1" thickTop="1">
      <c r="B22" s="2563"/>
      <c r="C22" s="32"/>
      <c r="D22" s="2573" t="s">
        <v>542</v>
      </c>
      <c r="E22" s="2574"/>
      <c r="F22" s="2574"/>
      <c r="G22" s="2575"/>
      <c r="H22" s="625"/>
      <c r="I22" s="514"/>
      <c r="J22" s="71"/>
      <c r="K22" s="70"/>
      <c r="L22" s="70"/>
      <c r="M22" s="515"/>
      <c r="N22" s="556"/>
      <c r="O22" s="587"/>
      <c r="P22" s="588"/>
      <c r="Q22" s="589"/>
      <c r="R22" s="590"/>
    </row>
    <row r="23" spans="2:18" ht="18" customHeight="1" thickBot="1">
      <c r="B23" s="2563"/>
      <c r="C23" s="40"/>
      <c r="D23" s="41"/>
      <c r="E23" s="42"/>
      <c r="F23" s="43" t="s">
        <v>355</v>
      </c>
      <c r="G23" s="491"/>
      <c r="H23" s="569"/>
      <c r="I23" s="508"/>
      <c r="J23" s="45"/>
      <c r="K23" s="44"/>
      <c r="L23" s="44"/>
      <c r="M23" s="509"/>
      <c r="N23" s="543"/>
      <c r="O23" s="575"/>
      <c r="P23" s="576"/>
      <c r="Q23" s="577"/>
      <c r="R23" s="578"/>
    </row>
    <row r="24" spans="2:21" ht="18" customHeight="1" thickTop="1">
      <c r="B24" s="2563"/>
      <c r="C24" s="32"/>
      <c r="D24" s="2573" t="s">
        <v>496</v>
      </c>
      <c r="E24" s="2574"/>
      <c r="F24" s="2574"/>
      <c r="G24" s="2609"/>
      <c r="H24" s="626"/>
      <c r="I24" s="517"/>
      <c r="J24" s="89"/>
      <c r="K24" s="88"/>
      <c r="L24" s="88"/>
      <c r="M24" s="518"/>
      <c r="N24" s="542"/>
      <c r="O24" s="597"/>
      <c r="P24" s="598"/>
      <c r="Q24" s="599"/>
      <c r="R24" s="600"/>
      <c r="U24" s="14"/>
    </row>
    <row r="25" spans="2:18" ht="18" customHeight="1">
      <c r="B25" s="2563"/>
      <c r="C25" s="32"/>
      <c r="D25" s="96"/>
      <c r="E25" s="97"/>
      <c r="F25" s="98" t="s">
        <v>335</v>
      </c>
      <c r="G25" s="487"/>
      <c r="H25" s="570"/>
      <c r="I25" s="512"/>
      <c r="J25" s="63"/>
      <c r="K25" s="62"/>
      <c r="L25" s="62"/>
      <c r="M25" s="513"/>
      <c r="N25" s="539"/>
      <c r="O25" s="583"/>
      <c r="P25" s="584"/>
      <c r="Q25" s="585"/>
      <c r="R25" s="601"/>
    </row>
    <row r="26" spans="2:18" ht="18" customHeight="1">
      <c r="B26" s="2563"/>
      <c r="C26" s="163" t="s">
        <v>469</v>
      </c>
      <c r="D26" s="484"/>
      <c r="E26" s="484"/>
      <c r="F26" s="484"/>
      <c r="G26" s="484"/>
      <c r="H26" s="484"/>
      <c r="I26" s="553"/>
      <c r="J26" s="30"/>
      <c r="K26" s="30"/>
      <c r="L26" s="30"/>
      <c r="M26" s="554"/>
      <c r="N26" s="30"/>
      <c r="O26" s="553"/>
      <c r="P26" s="30"/>
      <c r="Q26" s="554"/>
      <c r="R26" s="97"/>
    </row>
    <row r="27" spans="2:18" ht="18" customHeight="1">
      <c r="B27" s="2563"/>
      <c r="C27" s="32"/>
      <c r="D27" s="2604" t="s">
        <v>526</v>
      </c>
      <c r="E27" s="2605"/>
      <c r="F27" s="2605"/>
      <c r="G27" s="2605"/>
      <c r="H27" s="485"/>
      <c r="I27" s="519"/>
      <c r="J27" s="104"/>
      <c r="K27" s="103"/>
      <c r="L27" s="103"/>
      <c r="M27" s="520"/>
      <c r="N27" s="105"/>
      <c r="O27" s="545"/>
      <c r="P27" s="105"/>
      <c r="Q27" s="546"/>
      <c r="R27" s="495"/>
    </row>
    <row r="28" spans="2:18" s="114" customFormat="1" ht="18" customHeight="1">
      <c r="B28" s="2563"/>
      <c r="C28" s="106"/>
      <c r="D28" s="106"/>
      <c r="E28" s="2582" t="s">
        <v>459</v>
      </c>
      <c r="F28" s="2585"/>
      <c r="G28" s="2583"/>
      <c r="H28" s="486"/>
      <c r="I28" s="521"/>
      <c r="J28" s="108"/>
      <c r="K28" s="107"/>
      <c r="L28" s="107"/>
      <c r="M28" s="522"/>
      <c r="N28" s="536"/>
      <c r="O28" s="602"/>
      <c r="P28" s="603"/>
      <c r="Q28" s="604"/>
      <c r="R28" s="574"/>
    </row>
    <row r="29" spans="2:18" ht="18" customHeight="1">
      <c r="B29" s="2563"/>
      <c r="C29" s="32"/>
      <c r="D29" s="106"/>
      <c r="E29" s="115"/>
      <c r="F29" s="2589" t="s">
        <v>335</v>
      </c>
      <c r="G29" s="2590"/>
      <c r="H29" s="570"/>
      <c r="I29" s="523"/>
      <c r="J29" s="117"/>
      <c r="K29" s="116"/>
      <c r="L29" s="116"/>
      <c r="M29" s="524"/>
      <c r="N29" s="537"/>
      <c r="O29" s="605"/>
      <c r="P29" s="606"/>
      <c r="Q29" s="607"/>
      <c r="R29" s="608"/>
    </row>
    <row r="30" spans="2:21" ht="18" customHeight="1">
      <c r="B30" s="2563"/>
      <c r="C30" s="32"/>
      <c r="D30" s="123"/>
      <c r="E30" s="124"/>
      <c r="F30" s="2582" t="s">
        <v>495</v>
      </c>
      <c r="G30" s="2583"/>
      <c r="H30" s="486"/>
      <c r="I30" s="504"/>
      <c r="J30" s="479"/>
      <c r="K30" s="33"/>
      <c r="L30" s="33"/>
      <c r="M30" s="507"/>
      <c r="N30" s="538"/>
      <c r="O30" s="609"/>
      <c r="P30" s="610"/>
      <c r="Q30" s="611"/>
      <c r="R30" s="574"/>
      <c r="U30" s="14"/>
    </row>
    <row r="31" spans="2:18" ht="18" customHeight="1">
      <c r="B31" s="2563"/>
      <c r="C31" s="32"/>
      <c r="D31" s="106"/>
      <c r="E31" s="115"/>
      <c r="F31" s="96"/>
      <c r="G31" s="98" t="s">
        <v>335</v>
      </c>
      <c r="H31" s="570"/>
      <c r="I31" s="512"/>
      <c r="J31" s="63"/>
      <c r="K31" s="62"/>
      <c r="L31" s="62"/>
      <c r="M31" s="513"/>
      <c r="N31" s="539"/>
      <c r="O31" s="583"/>
      <c r="P31" s="584"/>
      <c r="Q31" s="585"/>
      <c r="R31" s="601"/>
    </row>
    <row r="32" spans="2:21" ht="18" customHeight="1">
      <c r="B32" s="2563"/>
      <c r="C32" s="32"/>
      <c r="D32" s="123"/>
      <c r="E32" s="124"/>
      <c r="F32" s="2602" t="s">
        <v>460</v>
      </c>
      <c r="G32" s="2603"/>
      <c r="H32" s="124"/>
      <c r="I32" s="510"/>
      <c r="J32" s="53"/>
      <c r="K32" s="52"/>
      <c r="L32" s="52"/>
      <c r="M32" s="511"/>
      <c r="N32" s="540"/>
      <c r="O32" s="612"/>
      <c r="P32" s="613"/>
      <c r="Q32" s="614"/>
      <c r="R32" s="582"/>
      <c r="U32" s="14"/>
    </row>
    <row r="33" spans="2:18" ht="18" customHeight="1" thickBot="1">
      <c r="B33" s="2563"/>
      <c r="C33" s="32"/>
      <c r="D33" s="106"/>
      <c r="E33" s="115"/>
      <c r="F33" s="60"/>
      <c r="G33" s="129" t="s">
        <v>335</v>
      </c>
      <c r="H33" s="570"/>
      <c r="I33" s="525"/>
      <c r="J33" s="100"/>
      <c r="K33" s="99"/>
      <c r="L33" s="99"/>
      <c r="M33" s="526"/>
      <c r="N33" s="541"/>
      <c r="O33" s="615"/>
      <c r="P33" s="616"/>
      <c r="Q33" s="617"/>
      <c r="R33" s="618"/>
    </row>
    <row r="34" spans="2:21" ht="18" customHeight="1" thickTop="1">
      <c r="B34" s="2563"/>
      <c r="C34" s="134"/>
      <c r="D34" s="2573" t="s">
        <v>761</v>
      </c>
      <c r="E34" s="2574"/>
      <c r="F34" s="2574"/>
      <c r="G34" s="2575"/>
      <c r="H34" s="499"/>
      <c r="I34" s="517"/>
      <c r="J34" s="89"/>
      <c r="K34" s="88"/>
      <c r="L34" s="88"/>
      <c r="M34" s="518"/>
      <c r="N34" s="542"/>
      <c r="O34" s="597"/>
      <c r="P34" s="598"/>
      <c r="Q34" s="599"/>
      <c r="R34" s="600"/>
      <c r="U34" s="14"/>
    </row>
    <row r="35" spans="2:18" ht="18" customHeight="1" thickBot="1">
      <c r="B35" s="2563"/>
      <c r="C35" s="40"/>
      <c r="D35" s="41"/>
      <c r="E35" s="42"/>
      <c r="F35" s="492" t="s">
        <v>340</v>
      </c>
      <c r="G35" s="492"/>
      <c r="H35" s="569"/>
      <c r="I35" s="508"/>
      <c r="J35" s="45"/>
      <c r="K35" s="44"/>
      <c r="L35" s="44"/>
      <c r="M35" s="509"/>
      <c r="N35" s="543"/>
      <c r="O35" s="575"/>
      <c r="P35" s="576"/>
      <c r="Q35" s="577"/>
      <c r="R35" s="619"/>
    </row>
    <row r="36" spans="2:18" ht="18" customHeight="1" thickTop="1">
      <c r="B36" s="2563"/>
      <c r="C36" s="32"/>
      <c r="D36" s="2573" t="s">
        <v>111</v>
      </c>
      <c r="E36" s="2574"/>
      <c r="F36" s="2574"/>
      <c r="G36" s="2575"/>
      <c r="H36" s="498"/>
      <c r="I36" s="510"/>
      <c r="J36" s="89"/>
      <c r="K36" s="52"/>
      <c r="L36" s="52"/>
      <c r="M36" s="511"/>
      <c r="N36" s="544"/>
      <c r="O36" s="579"/>
      <c r="P36" s="580"/>
      <c r="Q36" s="581"/>
      <c r="R36" s="582"/>
    </row>
    <row r="37" spans="2:18" ht="18" customHeight="1" thickBot="1">
      <c r="B37" s="2563"/>
      <c r="C37" s="40"/>
      <c r="D37" s="41"/>
      <c r="E37" s="42"/>
      <c r="F37" s="492" t="s">
        <v>341</v>
      </c>
      <c r="G37" s="492"/>
      <c r="H37" s="569"/>
      <c r="I37" s="508"/>
      <c r="J37" s="45"/>
      <c r="K37" s="48"/>
      <c r="L37" s="48"/>
      <c r="M37" s="50"/>
      <c r="N37" s="543"/>
      <c r="O37" s="575"/>
      <c r="P37" s="576"/>
      <c r="Q37" s="577"/>
      <c r="R37" s="619"/>
    </row>
    <row r="38" spans="2:18" ht="18" customHeight="1" thickTop="1">
      <c r="B38" s="2563"/>
      <c r="C38" s="32"/>
      <c r="D38" s="2573" t="s">
        <v>461</v>
      </c>
      <c r="E38" s="2574"/>
      <c r="F38" s="2574"/>
      <c r="G38" s="2575"/>
      <c r="H38" s="498"/>
      <c r="I38" s="510"/>
      <c r="J38" s="89"/>
      <c r="K38" s="52"/>
      <c r="L38" s="52"/>
      <c r="M38" s="511"/>
      <c r="N38" s="544"/>
      <c r="O38" s="579"/>
      <c r="P38" s="580"/>
      <c r="Q38" s="581"/>
      <c r="R38" s="582"/>
    </row>
    <row r="39" spans="2:18" ht="18" customHeight="1" thickBot="1">
      <c r="B39" s="2563"/>
      <c r="C39" s="40"/>
      <c r="D39" s="41"/>
      <c r="E39" s="42"/>
      <c r="F39" s="492" t="s">
        <v>335</v>
      </c>
      <c r="G39" s="492"/>
      <c r="H39" s="569"/>
      <c r="I39" s="508"/>
      <c r="J39" s="45"/>
      <c r="K39" s="48"/>
      <c r="L39" s="48"/>
      <c r="M39" s="50"/>
      <c r="N39" s="543"/>
      <c r="O39" s="575"/>
      <c r="P39" s="576"/>
      <c r="Q39" s="577"/>
      <c r="R39" s="619"/>
    </row>
    <row r="40" spans="2:18" ht="18" customHeight="1" thickTop="1">
      <c r="B40" s="2563"/>
      <c r="C40" s="134"/>
      <c r="D40" s="2573" t="s">
        <v>496</v>
      </c>
      <c r="E40" s="2574"/>
      <c r="F40" s="2574"/>
      <c r="G40" s="2575"/>
      <c r="H40" s="498"/>
      <c r="I40" s="510"/>
      <c r="J40" s="89"/>
      <c r="K40" s="52"/>
      <c r="L40" s="52"/>
      <c r="M40" s="511"/>
      <c r="N40" s="544"/>
      <c r="O40" s="579"/>
      <c r="P40" s="580"/>
      <c r="Q40" s="581"/>
      <c r="R40" s="582"/>
    </row>
    <row r="41" spans="2:18" ht="18" customHeight="1" thickBot="1">
      <c r="B41" s="2564"/>
      <c r="C41" s="176"/>
      <c r="D41" s="96"/>
      <c r="E41" s="97"/>
      <c r="F41" s="98" t="s">
        <v>335</v>
      </c>
      <c r="G41" s="98"/>
      <c r="H41" s="569"/>
      <c r="I41" s="527"/>
      <c r="J41" s="528"/>
      <c r="K41" s="548"/>
      <c r="L41" s="548"/>
      <c r="M41" s="549"/>
      <c r="N41" s="543"/>
      <c r="O41" s="620"/>
      <c r="P41" s="621"/>
      <c r="Q41" s="622"/>
      <c r="R41" s="619"/>
    </row>
    <row r="42" spans="2:18" ht="18" customHeight="1" thickTop="1">
      <c r="B42" s="558"/>
      <c r="C42" s="13"/>
      <c r="D42" s="115"/>
      <c r="E42" s="115"/>
      <c r="F42" s="115"/>
      <c r="G42" s="115"/>
      <c r="H42" s="115"/>
      <c r="I42" s="142"/>
      <c r="J42" s="143"/>
      <c r="K42" s="2056" t="s">
        <v>343</v>
      </c>
      <c r="L42" s="2037"/>
      <c r="M42" s="2038"/>
      <c r="N42" s="561"/>
      <c r="O42" s="144"/>
      <c r="P42" s="144"/>
      <c r="Q42" s="144"/>
      <c r="R42" s="145"/>
    </row>
    <row r="43" spans="2:18" ht="18" customHeight="1">
      <c r="B43" s="558"/>
      <c r="C43" s="13"/>
      <c r="D43" s="115"/>
      <c r="E43" s="115"/>
      <c r="F43" s="115"/>
      <c r="G43" s="115"/>
      <c r="H43" s="115"/>
      <c r="I43" s="142"/>
      <c r="J43" s="143"/>
      <c r="K43" s="2039" t="s">
        <v>292</v>
      </c>
      <c r="L43" s="2033"/>
      <c r="M43" s="2034"/>
      <c r="N43" s="469"/>
      <c r="O43" s="144"/>
      <c r="P43" s="144"/>
      <c r="Q43" s="144"/>
      <c r="R43" s="144"/>
    </row>
    <row r="44" spans="3:18" ht="6.75" customHeight="1" thickBot="1">
      <c r="C44" s="559"/>
      <c r="D44" s="484"/>
      <c r="E44" s="484"/>
      <c r="F44" s="484"/>
      <c r="G44" s="484"/>
      <c r="H44" s="484"/>
      <c r="I44" s="142"/>
      <c r="J44" s="143"/>
      <c r="K44" s="142"/>
      <c r="L44" s="142"/>
      <c r="M44" s="142"/>
      <c r="N44" s="560"/>
      <c r="O44" s="144"/>
      <c r="P44" s="144"/>
      <c r="Q44" s="144"/>
      <c r="R44" s="560"/>
    </row>
    <row r="45" spans="2:18" ht="18" customHeight="1" thickTop="1">
      <c r="B45" s="2615" t="s">
        <v>344</v>
      </c>
      <c r="C45" s="163" t="s">
        <v>543</v>
      </c>
      <c r="D45" s="30"/>
      <c r="E45" s="30"/>
      <c r="F45" s="30"/>
      <c r="G45" s="30"/>
      <c r="H45" s="30"/>
      <c r="I45" s="550"/>
      <c r="J45" s="551"/>
      <c r="K45" s="551"/>
      <c r="L45" s="551"/>
      <c r="M45" s="552"/>
      <c r="N45" s="30"/>
      <c r="O45" s="550"/>
      <c r="P45" s="551"/>
      <c r="Q45" s="552"/>
      <c r="R45" s="31"/>
    </row>
    <row r="46" spans="2:18" ht="18" customHeight="1">
      <c r="B46" s="2616"/>
      <c r="C46" s="32"/>
      <c r="D46" s="2606" t="s">
        <v>457</v>
      </c>
      <c r="E46" s="2607"/>
      <c r="F46" s="2607"/>
      <c r="G46" s="2607"/>
      <c r="H46" s="627"/>
      <c r="I46" s="628"/>
      <c r="J46" s="629"/>
      <c r="K46" s="33"/>
      <c r="L46" s="33"/>
      <c r="M46" s="507"/>
      <c r="N46" s="661"/>
      <c r="O46" s="35"/>
      <c r="P46" s="36"/>
      <c r="Q46" s="38"/>
      <c r="R46" s="39"/>
    </row>
    <row r="47" spans="2:18" ht="18" customHeight="1" thickBot="1">
      <c r="B47" s="2616"/>
      <c r="C47" s="40"/>
      <c r="D47" s="41"/>
      <c r="E47" s="42"/>
      <c r="F47" s="43" t="s">
        <v>332</v>
      </c>
      <c r="G47" s="491"/>
      <c r="H47" s="569"/>
      <c r="I47" s="630"/>
      <c r="J47" s="631"/>
      <c r="K47" s="658"/>
      <c r="L47" s="44"/>
      <c r="M47" s="509"/>
      <c r="N47" s="662"/>
      <c r="O47" s="47"/>
      <c r="P47" s="48"/>
      <c r="Q47" s="50"/>
      <c r="R47" s="51"/>
    </row>
    <row r="48" spans="2:18" ht="18" customHeight="1" thickTop="1">
      <c r="B48" s="2616"/>
      <c r="C48" s="32"/>
      <c r="D48" s="2597" t="s">
        <v>467</v>
      </c>
      <c r="E48" s="2598"/>
      <c r="F48" s="2598"/>
      <c r="G48" s="2599"/>
      <c r="H48" s="632"/>
      <c r="I48" s="633"/>
      <c r="J48" s="634"/>
      <c r="K48" s="52"/>
      <c r="L48" s="52"/>
      <c r="M48" s="511"/>
      <c r="N48" s="663"/>
      <c r="O48" s="55"/>
      <c r="P48" s="56"/>
      <c r="Q48" s="58"/>
      <c r="R48" s="59"/>
    </row>
    <row r="49" spans="2:18" ht="18" customHeight="1" thickBot="1">
      <c r="B49" s="2616"/>
      <c r="C49" s="40"/>
      <c r="D49" s="41"/>
      <c r="E49" s="42"/>
      <c r="F49" s="491" t="s">
        <v>338</v>
      </c>
      <c r="G49" s="491"/>
      <c r="H49" s="570"/>
      <c r="I49" s="635"/>
      <c r="J49" s="636"/>
      <c r="K49" s="658"/>
      <c r="L49" s="62"/>
      <c r="M49" s="513"/>
      <c r="N49" s="664"/>
      <c r="O49" s="65"/>
      <c r="P49" s="66"/>
      <c r="Q49" s="68"/>
      <c r="R49" s="69"/>
    </row>
    <row r="50" spans="2:18" ht="18" customHeight="1" thickTop="1">
      <c r="B50" s="2616"/>
      <c r="C50" s="32"/>
      <c r="D50" s="2573" t="s">
        <v>542</v>
      </c>
      <c r="E50" s="2574"/>
      <c r="F50" s="2574"/>
      <c r="G50" s="2575"/>
      <c r="H50" s="637"/>
      <c r="I50" s="638"/>
      <c r="J50" s="639"/>
      <c r="K50" s="70"/>
      <c r="L50" s="70"/>
      <c r="M50" s="515"/>
      <c r="N50" s="665"/>
      <c r="O50" s="73"/>
      <c r="P50" s="74"/>
      <c r="Q50" s="535"/>
      <c r="R50" s="77"/>
    </row>
    <row r="51" spans="2:18" ht="18" customHeight="1" thickBot="1">
      <c r="B51" s="2616"/>
      <c r="C51" s="40"/>
      <c r="D51" s="41"/>
      <c r="E51" s="42"/>
      <c r="F51" s="43" t="s">
        <v>353</v>
      </c>
      <c r="G51" s="491"/>
      <c r="H51" s="569"/>
      <c r="I51" s="630"/>
      <c r="J51" s="631"/>
      <c r="K51" s="658"/>
      <c r="L51" s="44"/>
      <c r="M51" s="509"/>
      <c r="N51" s="662"/>
      <c r="O51" s="47"/>
      <c r="P51" s="48"/>
      <c r="Q51" s="50"/>
      <c r="R51" s="51"/>
    </row>
    <row r="52" spans="2:18" ht="18" customHeight="1" thickTop="1">
      <c r="B52" s="2616"/>
      <c r="C52" s="32"/>
      <c r="D52" s="2573" t="s">
        <v>496</v>
      </c>
      <c r="E52" s="2574"/>
      <c r="F52" s="2574"/>
      <c r="G52" s="2609"/>
      <c r="H52" s="641"/>
      <c r="I52" s="642"/>
      <c r="J52" s="643"/>
      <c r="K52" s="88"/>
      <c r="L52" s="88"/>
      <c r="M52" s="518"/>
      <c r="N52" s="668"/>
      <c r="O52" s="91"/>
      <c r="P52" s="92"/>
      <c r="Q52" s="170"/>
      <c r="R52" s="95"/>
    </row>
    <row r="53" spans="2:18" ht="18" customHeight="1">
      <c r="B53" s="2616"/>
      <c r="C53" s="32"/>
      <c r="D53" s="96"/>
      <c r="E53" s="97"/>
      <c r="F53" s="98" t="s">
        <v>335</v>
      </c>
      <c r="G53" s="487"/>
      <c r="H53" s="570"/>
      <c r="I53" s="635"/>
      <c r="J53" s="636"/>
      <c r="K53" s="659"/>
      <c r="L53" s="62"/>
      <c r="M53" s="513"/>
      <c r="N53" s="664"/>
      <c r="O53" s="65"/>
      <c r="P53" s="66"/>
      <c r="Q53" s="68"/>
      <c r="R53" s="102"/>
    </row>
    <row r="54" spans="2:18" ht="18" customHeight="1">
      <c r="B54" s="2616"/>
      <c r="C54" s="163" t="s">
        <v>469</v>
      </c>
      <c r="D54" s="484"/>
      <c r="E54" s="484"/>
      <c r="F54" s="484"/>
      <c r="G54" s="484"/>
      <c r="H54" s="484"/>
      <c r="I54" s="553"/>
      <c r="J54" s="30"/>
      <c r="K54" s="30"/>
      <c r="L54" s="30"/>
      <c r="M54" s="554"/>
      <c r="N54" s="30"/>
      <c r="O54" s="553"/>
      <c r="P54" s="30"/>
      <c r="Q54" s="554"/>
      <c r="R54" s="97"/>
    </row>
    <row r="55" spans="2:18" ht="18" customHeight="1">
      <c r="B55" s="2616"/>
      <c r="C55" s="32"/>
      <c r="D55" s="2604" t="s">
        <v>526</v>
      </c>
      <c r="E55" s="2605"/>
      <c r="F55" s="2605"/>
      <c r="G55" s="2605"/>
      <c r="H55" s="485"/>
      <c r="I55" s="519"/>
      <c r="J55" s="104"/>
      <c r="K55" s="103"/>
      <c r="L55" s="103"/>
      <c r="M55" s="520"/>
      <c r="N55" s="105"/>
      <c r="O55" s="545"/>
      <c r="P55" s="105"/>
      <c r="Q55" s="546"/>
      <c r="R55" s="495"/>
    </row>
    <row r="56" spans="2:18" ht="18" customHeight="1">
      <c r="B56" s="2616"/>
      <c r="C56" s="106"/>
      <c r="D56" s="106"/>
      <c r="E56" s="2582" t="s">
        <v>459</v>
      </c>
      <c r="F56" s="2585"/>
      <c r="G56" s="2583"/>
      <c r="H56" s="644"/>
      <c r="I56" s="645"/>
      <c r="J56" s="646"/>
      <c r="K56" s="107"/>
      <c r="L56" s="107"/>
      <c r="M56" s="522"/>
      <c r="N56" s="669"/>
      <c r="O56" s="111"/>
      <c r="P56" s="112"/>
      <c r="Q56" s="113"/>
      <c r="R56" s="39"/>
    </row>
    <row r="57" spans="2:18" ht="18" customHeight="1">
      <c r="B57" s="2616"/>
      <c r="C57" s="32"/>
      <c r="D57" s="106"/>
      <c r="E57" s="115"/>
      <c r="F57" s="2589" t="s">
        <v>335</v>
      </c>
      <c r="G57" s="2590"/>
      <c r="H57" s="570"/>
      <c r="I57" s="647"/>
      <c r="J57" s="648"/>
      <c r="K57" s="659"/>
      <c r="L57" s="116"/>
      <c r="M57" s="524"/>
      <c r="N57" s="670"/>
      <c r="O57" s="119"/>
      <c r="P57" s="120"/>
      <c r="Q57" s="121"/>
      <c r="R57" s="122"/>
    </row>
    <row r="58" spans="2:18" ht="18" customHeight="1">
      <c r="B58" s="2616"/>
      <c r="C58" s="32"/>
      <c r="D58" s="123"/>
      <c r="E58" s="124"/>
      <c r="F58" s="2582" t="s">
        <v>495</v>
      </c>
      <c r="G58" s="2583"/>
      <c r="H58" s="644"/>
      <c r="I58" s="628"/>
      <c r="J58" s="629"/>
      <c r="K58" s="33"/>
      <c r="L58" s="33"/>
      <c r="M58" s="507"/>
      <c r="N58" s="671"/>
      <c r="O58" s="125"/>
      <c r="P58" s="126"/>
      <c r="Q58" s="171"/>
      <c r="R58" s="39"/>
    </row>
    <row r="59" spans="2:18" ht="18" customHeight="1">
      <c r="B59" s="2616"/>
      <c r="C59" s="32"/>
      <c r="D59" s="106"/>
      <c r="E59" s="115"/>
      <c r="F59" s="96"/>
      <c r="G59" s="98" t="s">
        <v>335</v>
      </c>
      <c r="H59" s="649"/>
      <c r="I59" s="635"/>
      <c r="J59" s="636"/>
      <c r="K59" s="659"/>
      <c r="L59" s="62"/>
      <c r="M59" s="513"/>
      <c r="N59" s="664"/>
      <c r="O59" s="65"/>
      <c r="P59" s="66"/>
      <c r="Q59" s="68"/>
      <c r="R59" s="102"/>
    </row>
    <row r="60" spans="2:18" ht="18" customHeight="1">
      <c r="B60" s="2616"/>
      <c r="C60" s="32"/>
      <c r="D60" s="123"/>
      <c r="E60" s="124"/>
      <c r="F60" s="2602" t="s">
        <v>460</v>
      </c>
      <c r="G60" s="2603"/>
      <c r="H60" s="650"/>
      <c r="I60" s="633"/>
      <c r="J60" s="634"/>
      <c r="K60" s="52"/>
      <c r="L60" s="52"/>
      <c r="M60" s="511"/>
      <c r="N60" s="672"/>
      <c r="O60" s="127"/>
      <c r="P60" s="128"/>
      <c r="Q60" s="172"/>
      <c r="R60" s="59"/>
    </row>
    <row r="61" spans="2:18" ht="18" customHeight="1" thickBot="1">
      <c r="B61" s="2616"/>
      <c r="C61" s="32"/>
      <c r="D61" s="106"/>
      <c r="E61" s="115"/>
      <c r="F61" s="60"/>
      <c r="G61" s="129" t="s">
        <v>335</v>
      </c>
      <c r="H61" s="651"/>
      <c r="I61" s="652"/>
      <c r="J61" s="653"/>
      <c r="K61" s="659"/>
      <c r="L61" s="99"/>
      <c r="M61" s="526"/>
      <c r="N61" s="673"/>
      <c r="O61" s="130"/>
      <c r="P61" s="131"/>
      <c r="Q61" s="132"/>
      <c r="R61" s="133"/>
    </row>
    <row r="62" spans="2:18" ht="18" customHeight="1" thickTop="1">
      <c r="B62" s="2616"/>
      <c r="C62" s="134"/>
      <c r="D62" s="2573" t="s">
        <v>761</v>
      </c>
      <c r="E62" s="2574"/>
      <c r="F62" s="2574"/>
      <c r="G62" s="2575"/>
      <c r="H62" s="654"/>
      <c r="I62" s="642"/>
      <c r="J62" s="643"/>
      <c r="K62" s="88"/>
      <c r="L62" s="88"/>
      <c r="M62" s="518"/>
      <c r="N62" s="668"/>
      <c r="O62" s="91"/>
      <c r="P62" s="92"/>
      <c r="Q62" s="170"/>
      <c r="R62" s="95"/>
    </row>
    <row r="63" spans="2:18" ht="18" customHeight="1" thickBot="1">
      <c r="B63" s="2616"/>
      <c r="C63" s="40"/>
      <c r="D63" s="41"/>
      <c r="E63" s="42"/>
      <c r="F63" s="492" t="s">
        <v>340</v>
      </c>
      <c r="G63" s="492"/>
      <c r="H63" s="655"/>
      <c r="I63" s="630"/>
      <c r="J63" s="631"/>
      <c r="K63" s="658"/>
      <c r="L63" s="44"/>
      <c r="M63" s="509"/>
      <c r="N63" s="662"/>
      <c r="O63" s="47"/>
      <c r="P63" s="48"/>
      <c r="Q63" s="50"/>
      <c r="R63" s="135"/>
    </row>
    <row r="64" spans="2:18" ht="18" customHeight="1" thickTop="1">
      <c r="B64" s="2616"/>
      <c r="C64" s="32"/>
      <c r="D64" s="2573" t="s">
        <v>111</v>
      </c>
      <c r="E64" s="2574"/>
      <c r="F64" s="2574"/>
      <c r="G64" s="2575"/>
      <c r="H64" s="498"/>
      <c r="I64" s="510"/>
      <c r="J64" s="89"/>
      <c r="K64" s="52"/>
      <c r="L64" s="52"/>
      <c r="M64" s="511"/>
      <c r="N64" s="544"/>
      <c r="O64" s="579"/>
      <c r="P64" s="580"/>
      <c r="Q64" s="581"/>
      <c r="R64" s="582"/>
    </row>
    <row r="65" spans="2:18" ht="18" customHeight="1" thickBot="1">
      <c r="B65" s="2616"/>
      <c r="C65" s="40"/>
      <c r="D65" s="41"/>
      <c r="E65" s="42"/>
      <c r="F65" s="492" t="s">
        <v>341</v>
      </c>
      <c r="G65" s="492"/>
      <c r="H65" s="569"/>
      <c r="I65" s="508"/>
      <c r="J65" s="45"/>
      <c r="K65" s="48"/>
      <c r="L65" s="48"/>
      <c r="M65" s="50"/>
      <c r="N65" s="543"/>
      <c r="O65" s="575"/>
      <c r="P65" s="576"/>
      <c r="Q65" s="577"/>
      <c r="R65" s="619"/>
    </row>
    <row r="66" spans="2:18" ht="18" customHeight="1" thickTop="1">
      <c r="B66" s="2616"/>
      <c r="C66" s="32"/>
      <c r="D66" s="2573" t="s">
        <v>461</v>
      </c>
      <c r="E66" s="2574"/>
      <c r="F66" s="2574"/>
      <c r="G66" s="2575"/>
      <c r="H66" s="498"/>
      <c r="I66" s="510"/>
      <c r="J66" s="89"/>
      <c r="K66" s="52"/>
      <c r="L66" s="52"/>
      <c r="M66" s="511"/>
      <c r="N66" s="544"/>
      <c r="O66" s="579"/>
      <c r="P66" s="580"/>
      <c r="Q66" s="581"/>
      <c r="R66" s="582"/>
    </row>
    <row r="67" spans="2:18" ht="18" customHeight="1" thickBot="1">
      <c r="B67" s="2616"/>
      <c r="C67" s="40"/>
      <c r="D67" s="41"/>
      <c r="E67" s="42"/>
      <c r="F67" s="492" t="s">
        <v>335</v>
      </c>
      <c r="G67" s="492"/>
      <c r="H67" s="569"/>
      <c r="I67" s="508"/>
      <c r="J67" s="45"/>
      <c r="K67" s="48"/>
      <c r="L67" s="48"/>
      <c r="M67" s="50"/>
      <c r="N67" s="543"/>
      <c r="O67" s="575"/>
      <c r="P67" s="576"/>
      <c r="Q67" s="577"/>
      <c r="R67" s="619"/>
    </row>
    <row r="68" spans="2:18" ht="18" customHeight="1" thickTop="1">
      <c r="B68" s="2616"/>
      <c r="C68" s="134"/>
      <c r="D68" s="2573" t="s">
        <v>496</v>
      </c>
      <c r="E68" s="2574"/>
      <c r="F68" s="2574"/>
      <c r="G68" s="2575"/>
      <c r="H68" s="498"/>
      <c r="I68" s="510"/>
      <c r="J68" s="89"/>
      <c r="K68" s="52"/>
      <c r="L68" s="52"/>
      <c r="M68" s="511"/>
      <c r="N68" s="544"/>
      <c r="O68" s="579"/>
      <c r="P68" s="580"/>
      <c r="Q68" s="581"/>
      <c r="R68" s="582"/>
    </row>
    <row r="69" spans="2:18" ht="18" customHeight="1" thickBot="1">
      <c r="B69" s="2617"/>
      <c r="C69" s="176"/>
      <c r="D69" s="96"/>
      <c r="E69" s="97"/>
      <c r="F69" s="98" t="s">
        <v>335</v>
      </c>
      <c r="G69" s="98"/>
      <c r="H69" s="569"/>
      <c r="I69" s="527"/>
      <c r="J69" s="528"/>
      <c r="K69" s="548"/>
      <c r="L69" s="548"/>
      <c r="M69" s="549"/>
      <c r="N69" s="543"/>
      <c r="O69" s="620"/>
      <c r="P69" s="621"/>
      <c r="Q69" s="622"/>
      <c r="R69" s="619"/>
    </row>
    <row r="70" spans="2:18" ht="18" customHeight="1" thickTop="1">
      <c r="B70" s="1591" t="s">
        <v>294</v>
      </c>
      <c r="C70" s="146"/>
      <c r="D70" s="493"/>
      <c r="E70" s="493"/>
      <c r="F70" s="493"/>
      <c r="G70" s="493"/>
      <c r="H70" s="493"/>
      <c r="I70" s="142"/>
      <c r="J70" s="143"/>
      <c r="K70" s="142"/>
      <c r="L70" s="142"/>
      <c r="M70" s="142"/>
      <c r="N70" s="145"/>
      <c r="O70" s="2036" t="s">
        <v>345</v>
      </c>
      <c r="P70" s="2037"/>
      <c r="Q70" s="2038"/>
      <c r="R70" s="36"/>
    </row>
    <row r="71" spans="2:18" ht="18" customHeight="1">
      <c r="B71" s="1602" t="s">
        <v>346</v>
      </c>
      <c r="C71" s="146"/>
      <c r="D71" s="115"/>
      <c r="E71" s="115"/>
      <c r="F71" s="115"/>
      <c r="G71" s="115"/>
      <c r="H71" s="115"/>
      <c r="I71" s="142"/>
      <c r="J71" s="143"/>
      <c r="K71" s="142"/>
      <c r="L71" s="142"/>
      <c r="M71" s="142"/>
      <c r="N71" s="144"/>
      <c r="O71" s="2039" t="s">
        <v>347</v>
      </c>
      <c r="P71" s="2033"/>
      <c r="Q71" s="2034"/>
      <c r="R71" s="56"/>
    </row>
    <row r="72" spans="2:18" ht="18" customHeight="1">
      <c r="B72" s="1591" t="s">
        <v>356</v>
      </c>
      <c r="C72" s="1588"/>
      <c r="D72" s="1588"/>
      <c r="E72" s="1588"/>
      <c r="F72" s="1588"/>
      <c r="G72" s="1588"/>
      <c r="H72" s="1588"/>
      <c r="I72" s="1588"/>
      <c r="J72" s="1588"/>
      <c r="K72" s="1588"/>
      <c r="L72" s="1588"/>
      <c r="M72" s="1588"/>
      <c r="N72" s="1589"/>
      <c r="O72" s="2039" t="s">
        <v>357</v>
      </c>
      <c r="P72" s="2033"/>
      <c r="Q72" s="2034"/>
      <c r="R72" s="36"/>
    </row>
    <row r="73" spans="2:18" ht="18" customHeight="1">
      <c r="B73" s="1602" t="s">
        <v>358</v>
      </c>
      <c r="C73" s="1587"/>
      <c r="D73" s="1592"/>
      <c r="E73" s="1593"/>
      <c r="F73" s="1594"/>
      <c r="G73" s="1594"/>
      <c r="H73" s="1594"/>
      <c r="I73" s="1594"/>
      <c r="J73" s="143"/>
      <c r="K73" s="143"/>
      <c r="L73" s="115"/>
      <c r="M73" s="1594"/>
      <c r="N73" s="1594"/>
      <c r="O73" s="2039" t="s">
        <v>318</v>
      </c>
      <c r="P73" s="2033"/>
      <c r="Q73" s="2034"/>
      <c r="R73" s="36"/>
    </row>
    <row r="74" spans="3:18" ht="18" customHeight="1">
      <c r="C74" s="13"/>
      <c r="D74" s="115"/>
      <c r="E74" s="115"/>
      <c r="F74" s="115"/>
      <c r="G74" s="115"/>
      <c r="H74" s="115"/>
      <c r="I74" s="142"/>
      <c r="J74" s="143"/>
      <c r="K74" s="142"/>
      <c r="L74" s="142"/>
      <c r="M74" s="142"/>
      <c r="N74" s="144"/>
      <c r="O74" s="2032" t="s">
        <v>378</v>
      </c>
      <c r="P74" s="2033"/>
      <c r="Q74" s="2034"/>
      <c r="R74" s="36"/>
    </row>
    <row r="75" spans="2:18" ht="18" customHeight="1">
      <c r="B75" s="11" t="s">
        <v>309</v>
      </c>
      <c r="C75" s="13"/>
      <c r="D75" s="115"/>
      <c r="E75" s="115"/>
      <c r="F75" s="115"/>
      <c r="G75" s="115"/>
      <c r="H75" s="115"/>
      <c r="I75" s="142"/>
      <c r="J75" s="143"/>
      <c r="K75" s="142"/>
      <c r="L75" s="142"/>
      <c r="M75" s="142"/>
      <c r="N75" s="144"/>
      <c r="O75" s="689"/>
      <c r="P75" s="1201"/>
      <c r="Q75" s="1201"/>
      <c r="R75" s="14"/>
    </row>
    <row r="76" spans="2:22" ht="18" customHeight="1">
      <c r="B76" s="11"/>
      <c r="C76" s="11" t="s">
        <v>540</v>
      </c>
      <c r="D76" s="11"/>
      <c r="E76" s="11"/>
      <c r="S76" s="144"/>
      <c r="T76" s="143"/>
      <c r="U76" s="151"/>
      <c r="V76" s="151"/>
    </row>
    <row r="77" spans="17:22" ht="12" customHeight="1" thickBot="1">
      <c r="Q77" s="2540"/>
      <c r="R77" s="2540"/>
      <c r="S77" s="144"/>
      <c r="T77" s="177"/>
      <c r="U77" s="115"/>
      <c r="V77" s="115"/>
    </row>
    <row r="78" spans="2:19" ht="15" customHeight="1" thickTop="1">
      <c r="B78" s="61"/>
      <c r="C78" s="148"/>
      <c r="D78" s="148"/>
      <c r="E78" s="148"/>
      <c r="F78" s="149"/>
      <c r="G78" s="17" t="s">
        <v>597</v>
      </c>
      <c r="H78" s="18" t="s">
        <v>597</v>
      </c>
      <c r="I78" s="17" t="s">
        <v>597</v>
      </c>
      <c r="J78" s="17" t="s">
        <v>597</v>
      </c>
      <c r="K78" s="18" t="s">
        <v>597</v>
      </c>
      <c r="L78" s="19" t="s">
        <v>597</v>
      </c>
      <c r="M78" s="20" t="s">
        <v>597</v>
      </c>
      <c r="N78" s="20" t="s">
        <v>597</v>
      </c>
      <c r="O78" s="20" t="s">
        <v>597</v>
      </c>
      <c r="P78" s="150" t="s">
        <v>597</v>
      </c>
      <c r="Q78" s="144"/>
      <c r="R78" s="115"/>
      <c r="S78" s="115"/>
    </row>
    <row r="79" spans="2:19" ht="15" customHeight="1">
      <c r="B79" s="61"/>
      <c r="C79" s="152"/>
      <c r="D79" s="152"/>
      <c r="E79" s="152"/>
      <c r="F79" s="153"/>
      <c r="G79" s="22" t="s">
        <v>124</v>
      </c>
      <c r="H79" s="23" t="s">
        <v>125</v>
      </c>
      <c r="I79" s="22" t="s">
        <v>126</v>
      </c>
      <c r="J79" s="22" t="s">
        <v>127</v>
      </c>
      <c r="K79" s="23" t="s">
        <v>128</v>
      </c>
      <c r="L79" s="24" t="s">
        <v>118</v>
      </c>
      <c r="M79" s="22" t="s">
        <v>119</v>
      </c>
      <c r="N79" s="22" t="s">
        <v>120</v>
      </c>
      <c r="O79" s="22" t="s">
        <v>142</v>
      </c>
      <c r="P79" s="154" t="s">
        <v>122</v>
      </c>
      <c r="Q79" s="144"/>
      <c r="R79" s="14"/>
      <c r="S79" s="14"/>
    </row>
    <row r="80" spans="2:19" ht="15" customHeight="1">
      <c r="B80" s="61"/>
      <c r="C80" s="155"/>
      <c r="D80" s="155"/>
      <c r="E80" s="155"/>
      <c r="F80" s="156"/>
      <c r="G80" s="25" t="s">
        <v>598</v>
      </c>
      <c r="H80" s="26" t="s">
        <v>598</v>
      </c>
      <c r="I80" s="25" t="s">
        <v>598</v>
      </c>
      <c r="J80" s="25" t="s">
        <v>598</v>
      </c>
      <c r="K80" s="27" t="s">
        <v>599</v>
      </c>
      <c r="L80" s="28"/>
      <c r="M80" s="29"/>
      <c r="N80" s="29"/>
      <c r="O80" s="29"/>
      <c r="P80" s="157"/>
      <c r="Q80" s="144"/>
      <c r="R80" s="14"/>
      <c r="S80" s="14"/>
    </row>
    <row r="81" spans="2:19" ht="18" customHeight="1">
      <c r="B81" s="61"/>
      <c r="C81" s="2579" t="s">
        <v>53</v>
      </c>
      <c r="D81" s="2580"/>
      <c r="E81" s="2580"/>
      <c r="F81" s="2581"/>
      <c r="G81" s="147"/>
      <c r="H81" s="36"/>
      <c r="I81" s="36"/>
      <c r="J81" s="36"/>
      <c r="K81" s="37"/>
      <c r="L81" s="35"/>
      <c r="M81" s="36"/>
      <c r="N81" s="36"/>
      <c r="O81" s="36"/>
      <c r="P81" s="38"/>
      <c r="Q81" s="144"/>
      <c r="R81" s="14"/>
      <c r="S81" s="14"/>
    </row>
    <row r="82" spans="2:19" ht="18" customHeight="1">
      <c r="B82" s="61"/>
      <c r="C82" s="2591" t="s">
        <v>54</v>
      </c>
      <c r="D82" s="2592"/>
      <c r="E82" s="2592"/>
      <c r="F82" s="2593"/>
      <c r="G82" s="147"/>
      <c r="H82" s="36"/>
      <c r="I82" s="36"/>
      <c r="J82" s="36"/>
      <c r="K82" s="37"/>
      <c r="L82" s="35"/>
      <c r="M82" s="36"/>
      <c r="N82" s="36"/>
      <c r="O82" s="36"/>
      <c r="P82" s="38"/>
      <c r="Q82" s="144"/>
      <c r="R82" s="14"/>
      <c r="S82" s="14"/>
    </row>
    <row r="83" spans="2:19" ht="18" customHeight="1">
      <c r="B83" s="61"/>
      <c r="C83" s="2586" t="s">
        <v>55</v>
      </c>
      <c r="D83" s="2587"/>
      <c r="E83" s="2587"/>
      <c r="F83" s="2588"/>
      <c r="G83" s="159" t="str">
        <f>+IF(ISERROR(G81/G82*100)," ",G81/G82*100)</f>
        <v> </v>
      </c>
      <c r="H83" s="36" t="str">
        <f>+IF(ISERROR(H81/H82*100)," ",H81/H82*100)</f>
        <v> </v>
      </c>
      <c r="I83" s="36" t="str">
        <f>+IF(ISERROR(I81/I82*100)," ",I81/I82*100)</f>
        <v> </v>
      </c>
      <c r="J83" s="36" t="str">
        <f>+IF(ISERROR(J81/J82*100)," ",J81/J82*100)</f>
        <v> </v>
      </c>
      <c r="K83" s="37" t="str">
        <f>+IF(ISERROR(K81/K82*100)," ",K81/K82*100)</f>
        <v> </v>
      </c>
      <c r="L83" s="35"/>
      <c r="M83" s="36"/>
      <c r="N83" s="36"/>
      <c r="O83" s="36"/>
      <c r="P83" s="38"/>
      <c r="Q83" s="144"/>
      <c r="R83" s="14"/>
      <c r="S83" s="14"/>
    </row>
    <row r="84" spans="2:17" ht="18" customHeight="1">
      <c r="B84" s="61"/>
      <c r="C84" s="30" t="s">
        <v>538</v>
      </c>
      <c r="D84" s="30"/>
      <c r="E84" s="30"/>
      <c r="F84" s="31"/>
      <c r="G84" s="159"/>
      <c r="H84" s="36"/>
      <c r="I84" s="36"/>
      <c r="J84" s="36"/>
      <c r="K84" s="37"/>
      <c r="L84" s="35"/>
      <c r="M84" s="36"/>
      <c r="N84" s="36"/>
      <c r="O84" s="36"/>
      <c r="P84" s="38"/>
      <c r="Q84" s="144"/>
    </row>
    <row r="85" spans="2:19" ht="18" customHeight="1" thickBot="1">
      <c r="B85" s="61"/>
      <c r="C85" s="30" t="s">
        <v>539</v>
      </c>
      <c r="D85" s="30"/>
      <c r="E85" s="30"/>
      <c r="F85" s="31"/>
      <c r="G85" s="159"/>
      <c r="H85" s="36"/>
      <c r="I85" s="36"/>
      <c r="J85" s="36"/>
      <c r="K85" s="37"/>
      <c r="L85" s="125"/>
      <c r="M85" s="126"/>
      <c r="N85" s="126"/>
      <c r="O85" s="126"/>
      <c r="P85" s="162"/>
      <c r="Q85" s="144"/>
      <c r="R85" s="14"/>
      <c r="S85" s="14"/>
    </row>
    <row r="86" spans="12:22" ht="15" thickTop="1">
      <c r="L86" s="178"/>
      <c r="M86" s="178"/>
      <c r="N86" s="178"/>
      <c r="O86" s="178"/>
      <c r="P86" s="178"/>
      <c r="Q86" s="14"/>
      <c r="R86" s="14"/>
      <c r="S86" s="14"/>
      <c r="T86" s="115"/>
      <c r="U86" s="144"/>
      <c r="V86" s="144"/>
    </row>
    <row r="87" spans="2:22" ht="18" customHeight="1">
      <c r="B87" s="11"/>
      <c r="C87" s="11" t="s">
        <v>473</v>
      </c>
      <c r="D87" s="11"/>
      <c r="E87" s="11"/>
      <c r="J87" s="14"/>
      <c r="L87" s="14"/>
      <c r="M87" s="14"/>
      <c r="N87" s="14"/>
      <c r="O87" s="14"/>
      <c r="P87" s="14"/>
      <c r="Q87" s="14"/>
      <c r="R87" s="14"/>
      <c r="S87" s="14"/>
      <c r="T87" s="144"/>
      <c r="U87" s="144"/>
      <c r="V87" s="144"/>
    </row>
    <row r="88" spans="3:22" ht="15" customHeight="1">
      <c r="C88" s="16" t="s">
        <v>625</v>
      </c>
      <c r="D88" s="16"/>
      <c r="E88" s="16"/>
      <c r="O88" s="2584"/>
      <c r="P88" s="2584"/>
      <c r="Q88" s="2540"/>
      <c r="R88" s="2540"/>
      <c r="S88" s="144"/>
      <c r="T88" s="144"/>
      <c r="U88" s="2540"/>
      <c r="V88" s="2540"/>
    </row>
    <row r="89" spans="3:22" ht="15" customHeight="1">
      <c r="C89" s="16" t="s">
        <v>21</v>
      </c>
      <c r="D89" s="16"/>
      <c r="E89" s="16"/>
      <c r="O89" s="144"/>
      <c r="P89" s="144"/>
      <c r="Q89" s="151"/>
      <c r="R89" s="151"/>
      <c r="S89" s="143"/>
      <c r="T89" s="143"/>
      <c r="U89" s="151"/>
      <c r="V89" s="151"/>
    </row>
    <row r="90" spans="17:19" ht="3" customHeight="1">
      <c r="Q90" s="115"/>
      <c r="R90" s="115"/>
      <c r="S90" s="144"/>
    </row>
    <row r="91" spans="2:16" ht="143.25" customHeight="1">
      <c r="B91" s="61"/>
      <c r="C91" s="163"/>
      <c r="D91" s="30"/>
      <c r="E91" s="30"/>
      <c r="F91" s="30"/>
      <c r="G91" s="138"/>
      <c r="H91" s="138"/>
      <c r="I91" s="138"/>
      <c r="J91" s="138"/>
      <c r="K91" s="138"/>
      <c r="L91" s="138"/>
      <c r="M91" s="138"/>
      <c r="N91" s="138"/>
      <c r="O91" s="138"/>
      <c r="P91" s="164"/>
    </row>
  </sheetData>
  <sheetProtection/>
  <mergeCells count="52">
    <mergeCell ref="O70:Q70"/>
    <mergeCell ref="O74:Q74"/>
    <mergeCell ref="C82:F82"/>
    <mergeCell ref="O72:Q72"/>
    <mergeCell ref="O71:Q71"/>
    <mergeCell ref="C81:F81"/>
    <mergeCell ref="Q77:R77"/>
    <mergeCell ref="O73:Q73"/>
    <mergeCell ref="D36:G36"/>
    <mergeCell ref="K42:M42"/>
    <mergeCell ref="K43:M43"/>
    <mergeCell ref="D48:G48"/>
    <mergeCell ref="U88:V88"/>
    <mergeCell ref="Q88:R88"/>
    <mergeCell ref="D62:G62"/>
    <mergeCell ref="C83:F83"/>
    <mergeCell ref="D66:G66"/>
    <mergeCell ref="O88:P88"/>
    <mergeCell ref="D55:G55"/>
    <mergeCell ref="D50:G50"/>
    <mergeCell ref="D64:G64"/>
    <mergeCell ref="E56:G56"/>
    <mergeCell ref="F57:G57"/>
    <mergeCell ref="F60:G60"/>
    <mergeCell ref="D52:G52"/>
    <mergeCell ref="D46:G46"/>
    <mergeCell ref="D38:G38"/>
    <mergeCell ref="B17:B41"/>
    <mergeCell ref="F30:G30"/>
    <mergeCell ref="D40:G40"/>
    <mergeCell ref="D34:G34"/>
    <mergeCell ref="B45:B69"/>
    <mergeCell ref="D68:G68"/>
    <mergeCell ref="F58:G58"/>
    <mergeCell ref="D22:G22"/>
    <mergeCell ref="Q6:R6"/>
    <mergeCell ref="R7:R9"/>
    <mergeCell ref="C10:C15"/>
    <mergeCell ref="N7:N9"/>
    <mergeCell ref="D7:G9"/>
    <mergeCell ref="F32:G32"/>
    <mergeCell ref="D10:F12"/>
    <mergeCell ref="D13:F15"/>
    <mergeCell ref="E28:G28"/>
    <mergeCell ref="B10:B15"/>
    <mergeCell ref="C7:C9"/>
    <mergeCell ref="B7:B9"/>
    <mergeCell ref="F29:G29"/>
    <mergeCell ref="D27:G27"/>
    <mergeCell ref="D20:G20"/>
    <mergeCell ref="D24:G24"/>
    <mergeCell ref="D18:G18"/>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43" r:id="rId1"/>
  <rowBreaks count="1" manualBreakCount="1">
    <brk id="74" min="1" max="17" man="1"/>
  </rowBreaks>
</worksheet>
</file>

<file path=xl/worksheets/sheet14.xml><?xml version="1.0" encoding="utf-8"?>
<worksheet xmlns="http://schemas.openxmlformats.org/spreadsheetml/2006/main" xmlns:r="http://schemas.openxmlformats.org/officeDocument/2006/relationships">
  <dimension ref="B2:U40"/>
  <sheetViews>
    <sheetView view="pageBreakPreview" zoomScale="75" zoomScaleSheetLayoutView="75" zoomScalePageLayoutView="0" workbookViewId="0" topLeftCell="A1">
      <selection activeCell="G1" sqref="G1:R16384"/>
    </sheetView>
  </sheetViews>
  <sheetFormatPr defaultColWidth="8.796875" defaultRowHeight="15"/>
  <cols>
    <col min="1" max="1" width="9" style="12" customWidth="1"/>
    <col min="2" max="2" width="9.59765625" style="12" customWidth="1"/>
    <col min="3" max="5" width="2.59765625" style="12" customWidth="1"/>
    <col min="6" max="6" width="22.59765625" style="12" customWidth="1"/>
    <col min="7" max="18" width="14.09765625" style="12" customWidth="1"/>
    <col min="19" max="16384" width="9" style="12" customWidth="1"/>
  </cols>
  <sheetData>
    <row r="1" ht="18" customHeight="1"/>
    <row r="2" spans="2:5" ht="18" customHeight="1">
      <c r="B2" s="11" t="s">
        <v>465</v>
      </c>
      <c r="C2" s="11"/>
      <c r="D2" s="11"/>
      <c r="E2" s="11"/>
    </row>
    <row r="3" spans="2:5" ht="18" customHeight="1">
      <c r="B3" s="11" t="s">
        <v>536</v>
      </c>
      <c r="C3" s="11"/>
      <c r="D3" s="11"/>
      <c r="E3" s="11"/>
    </row>
    <row r="4" spans="2:18" ht="18" customHeight="1">
      <c r="B4" s="11" t="s">
        <v>143</v>
      </c>
      <c r="C4" s="11"/>
      <c r="D4" s="11"/>
      <c r="E4" s="11"/>
      <c r="Q4" s="2638" t="s">
        <v>545</v>
      </c>
      <c r="R4" s="2638"/>
    </row>
    <row r="5" spans="17:18" ht="6" customHeight="1" thickBot="1">
      <c r="Q5" s="2639"/>
      <c r="R5" s="2639"/>
    </row>
    <row r="6" spans="2:18" ht="15" customHeight="1" thickTop="1">
      <c r="B6" s="2085" t="s">
        <v>600</v>
      </c>
      <c r="C6" s="2088" t="s">
        <v>594</v>
      </c>
      <c r="D6" s="2089"/>
      <c r="E6" s="2089"/>
      <c r="F6" s="2090"/>
      <c r="G6" s="17" t="s">
        <v>597</v>
      </c>
      <c r="H6" s="18" t="s">
        <v>597</v>
      </c>
      <c r="I6" s="17" t="s">
        <v>597</v>
      </c>
      <c r="J6" s="17" t="s">
        <v>597</v>
      </c>
      <c r="K6" s="18" t="s">
        <v>597</v>
      </c>
      <c r="L6" s="2568" t="s">
        <v>117</v>
      </c>
      <c r="M6" s="19" t="s">
        <v>597</v>
      </c>
      <c r="N6" s="20" t="s">
        <v>597</v>
      </c>
      <c r="O6" s="20" t="s">
        <v>597</v>
      </c>
      <c r="P6" s="20" t="s">
        <v>597</v>
      </c>
      <c r="Q6" s="21" t="s">
        <v>597</v>
      </c>
      <c r="R6" s="2594" t="s">
        <v>123</v>
      </c>
    </row>
    <row r="7" spans="2:18" ht="15" customHeight="1">
      <c r="B7" s="2086"/>
      <c r="C7" s="2091"/>
      <c r="D7" s="2092"/>
      <c r="E7" s="2092"/>
      <c r="F7" s="2093"/>
      <c r="G7" s="22" t="s">
        <v>124</v>
      </c>
      <c r="H7" s="23" t="s">
        <v>125</v>
      </c>
      <c r="I7" s="22" t="s">
        <v>126</v>
      </c>
      <c r="J7" s="22" t="s">
        <v>127</v>
      </c>
      <c r="K7" s="23" t="s">
        <v>128</v>
      </c>
      <c r="L7" s="2569"/>
      <c r="M7" s="24" t="s">
        <v>118</v>
      </c>
      <c r="N7" s="22" t="s">
        <v>119</v>
      </c>
      <c r="O7" s="22" t="s">
        <v>120</v>
      </c>
      <c r="P7" s="22" t="s">
        <v>121</v>
      </c>
      <c r="Q7" s="23" t="s">
        <v>122</v>
      </c>
      <c r="R7" s="2595"/>
    </row>
    <row r="8" spans="2:18" ht="15" customHeight="1">
      <c r="B8" s="2087"/>
      <c r="C8" s="2094"/>
      <c r="D8" s="2095"/>
      <c r="E8" s="2095"/>
      <c r="F8" s="2096"/>
      <c r="G8" s="25" t="s">
        <v>598</v>
      </c>
      <c r="H8" s="26" t="s">
        <v>598</v>
      </c>
      <c r="I8" s="25" t="s">
        <v>598</v>
      </c>
      <c r="J8" s="25" t="s">
        <v>598</v>
      </c>
      <c r="K8" s="27" t="s">
        <v>599</v>
      </c>
      <c r="L8" s="2570"/>
      <c r="M8" s="28"/>
      <c r="N8" s="29"/>
      <c r="O8" s="29"/>
      <c r="P8" s="29"/>
      <c r="Q8" s="27"/>
      <c r="R8" s="2596"/>
    </row>
    <row r="9" spans="2:18" ht="15" customHeight="1">
      <c r="B9" s="2571"/>
      <c r="C9" s="2576" t="s">
        <v>528</v>
      </c>
      <c r="D9" s="2577"/>
      <c r="E9" s="2577"/>
      <c r="F9" s="2578"/>
      <c r="G9" s="107"/>
      <c r="H9" s="139"/>
      <c r="I9" s="107"/>
      <c r="J9" s="107"/>
      <c r="K9" s="109"/>
      <c r="L9" s="110"/>
      <c r="M9" s="111"/>
      <c r="N9" s="112"/>
      <c r="O9" s="112"/>
      <c r="P9" s="112"/>
      <c r="Q9" s="113"/>
      <c r="R9" s="140"/>
    </row>
    <row r="10" spans="2:18" ht="15" customHeight="1" thickBot="1">
      <c r="B10" s="2572"/>
      <c r="C10" s="2601" t="s">
        <v>527</v>
      </c>
      <c r="D10" s="2577"/>
      <c r="E10" s="2577"/>
      <c r="F10" s="2578"/>
      <c r="G10" s="107"/>
      <c r="H10" s="139"/>
      <c r="I10" s="107"/>
      <c r="J10" s="107"/>
      <c r="K10" s="109"/>
      <c r="L10" s="110"/>
      <c r="M10" s="854"/>
      <c r="N10" s="855"/>
      <c r="O10" s="855"/>
      <c r="P10" s="855"/>
      <c r="Q10" s="856"/>
      <c r="R10" s="140"/>
    </row>
    <row r="11" spans="2:18" ht="15" customHeight="1" thickTop="1">
      <c r="B11" s="60"/>
      <c r="C11" s="143"/>
      <c r="D11" s="143"/>
      <c r="E11" s="143"/>
      <c r="F11" s="143"/>
      <c r="G11" s="143"/>
      <c r="H11" s="143"/>
      <c r="I11" s="143"/>
      <c r="J11" s="143"/>
      <c r="K11" s="177"/>
      <c r="L11" s="143"/>
      <c r="M11" s="144"/>
      <c r="N11" s="177"/>
      <c r="O11" s="177"/>
      <c r="P11" s="177"/>
      <c r="Q11" s="177"/>
      <c r="R11" s="143"/>
    </row>
    <row r="12" spans="2:18" ht="21" customHeight="1" thickBot="1">
      <c r="B12" s="163" t="s">
        <v>543</v>
      </c>
      <c r="C12" s="30"/>
      <c r="D12" s="30"/>
      <c r="E12" s="30"/>
      <c r="F12" s="30"/>
      <c r="G12" s="30"/>
      <c r="H12" s="30"/>
      <c r="I12" s="30"/>
      <c r="J12" s="30"/>
      <c r="K12" s="30"/>
      <c r="L12" s="493"/>
      <c r="M12" s="493"/>
      <c r="N12" s="493"/>
      <c r="O12" s="493"/>
      <c r="P12" s="493"/>
      <c r="Q12" s="493"/>
      <c r="R12" s="31"/>
    </row>
    <row r="13" spans="2:18" ht="21" customHeight="1" thickTop="1">
      <c r="B13" s="169"/>
      <c r="C13" s="2604" t="s">
        <v>479</v>
      </c>
      <c r="D13" s="2605"/>
      <c r="E13" s="2605"/>
      <c r="F13" s="2643"/>
      <c r="G13" s="33"/>
      <c r="H13" s="479"/>
      <c r="I13" s="33"/>
      <c r="J13" s="33"/>
      <c r="K13" s="34"/>
      <c r="L13" s="709"/>
      <c r="M13" s="693"/>
      <c r="N13" s="694"/>
      <c r="O13" s="694"/>
      <c r="P13" s="694"/>
      <c r="Q13" s="695"/>
      <c r="R13" s="39"/>
    </row>
    <row r="14" spans="2:18" ht="21" customHeight="1" thickBot="1">
      <c r="B14" s="40"/>
      <c r="C14" s="179"/>
      <c r="D14" s="2630" t="s">
        <v>335</v>
      </c>
      <c r="E14" s="2631"/>
      <c r="F14" s="2632"/>
      <c r="G14" s="99"/>
      <c r="H14" s="45"/>
      <c r="I14" s="99"/>
      <c r="J14" s="99"/>
      <c r="K14" s="101"/>
      <c r="L14" s="686"/>
      <c r="M14" s="130"/>
      <c r="N14" s="131"/>
      <c r="O14" s="131"/>
      <c r="P14" s="131"/>
      <c r="Q14" s="132"/>
      <c r="R14" s="51"/>
    </row>
    <row r="15" spans="2:18" ht="21" customHeight="1" thickTop="1">
      <c r="B15" s="32"/>
      <c r="C15" s="2624" t="s">
        <v>487</v>
      </c>
      <c r="D15" s="2625"/>
      <c r="E15" s="2625"/>
      <c r="F15" s="2626"/>
      <c r="G15" s="165"/>
      <c r="H15" s="71"/>
      <c r="I15" s="166"/>
      <c r="J15" s="166"/>
      <c r="K15" s="167"/>
      <c r="L15" s="709"/>
      <c r="M15" s="168"/>
      <c r="N15" s="166"/>
      <c r="O15" s="166"/>
      <c r="P15" s="166"/>
      <c r="Q15" s="76"/>
      <c r="R15" s="77"/>
    </row>
    <row r="16" spans="2:18" ht="21" customHeight="1">
      <c r="B16" s="32"/>
      <c r="C16" s="141"/>
      <c r="D16" s="2618" t="s">
        <v>335</v>
      </c>
      <c r="E16" s="2636"/>
      <c r="F16" s="2637"/>
      <c r="G16" s="180"/>
      <c r="H16" s="63"/>
      <c r="I16" s="180"/>
      <c r="J16" s="180"/>
      <c r="K16" s="181"/>
      <c r="L16" s="690"/>
      <c r="M16" s="182"/>
      <c r="N16" s="180"/>
      <c r="O16" s="180"/>
      <c r="P16" s="180"/>
      <c r="Q16" s="183"/>
      <c r="R16" s="69"/>
    </row>
    <row r="17" spans="2:18" ht="21" customHeight="1">
      <c r="B17" s="32"/>
      <c r="C17" s="2627" t="s">
        <v>488</v>
      </c>
      <c r="D17" s="2628"/>
      <c r="E17" s="2628"/>
      <c r="F17" s="2629"/>
      <c r="G17" s="78"/>
      <c r="H17" s="184"/>
      <c r="I17" s="79"/>
      <c r="J17" s="79"/>
      <c r="K17" s="80"/>
      <c r="L17" s="709"/>
      <c r="M17" s="81"/>
      <c r="N17" s="79"/>
      <c r="O17" s="79"/>
      <c r="P17" s="79"/>
      <c r="Q17" s="82"/>
      <c r="R17" s="83"/>
    </row>
    <row r="18" spans="2:18" ht="21" customHeight="1" thickBot="1">
      <c r="B18" s="40"/>
      <c r="C18" s="179"/>
      <c r="D18" s="2630" t="s">
        <v>335</v>
      </c>
      <c r="E18" s="2631"/>
      <c r="F18" s="2632"/>
      <c r="G18" s="84"/>
      <c r="H18" s="45"/>
      <c r="I18" s="84"/>
      <c r="J18" s="84"/>
      <c r="K18" s="85"/>
      <c r="L18" s="680"/>
      <c r="M18" s="86"/>
      <c r="N18" s="84"/>
      <c r="O18" s="84"/>
      <c r="P18" s="84"/>
      <c r="Q18" s="87"/>
      <c r="R18" s="51"/>
    </row>
    <row r="19" spans="2:21" ht="21" customHeight="1" thickTop="1">
      <c r="B19" s="32"/>
      <c r="C19" s="2573" t="s">
        <v>468</v>
      </c>
      <c r="D19" s="2574"/>
      <c r="E19" s="2574"/>
      <c r="F19" s="2634"/>
      <c r="G19" s="88"/>
      <c r="H19" s="89"/>
      <c r="I19" s="88"/>
      <c r="J19" s="88"/>
      <c r="K19" s="90"/>
      <c r="L19" s="710"/>
      <c r="M19" s="91"/>
      <c r="N19" s="92"/>
      <c r="O19" s="92"/>
      <c r="P19" s="92"/>
      <c r="Q19" s="170"/>
      <c r="R19" s="95"/>
      <c r="U19" s="14"/>
    </row>
    <row r="20" spans="2:18" ht="21" customHeight="1">
      <c r="B20" s="32"/>
      <c r="C20" s="141"/>
      <c r="D20" s="2618" t="s">
        <v>335</v>
      </c>
      <c r="E20" s="2636"/>
      <c r="F20" s="2637"/>
      <c r="G20" s="99"/>
      <c r="H20" s="100"/>
      <c r="I20" s="99"/>
      <c r="J20" s="99"/>
      <c r="K20" s="101"/>
      <c r="L20" s="678"/>
      <c r="M20" s="65"/>
      <c r="N20" s="66"/>
      <c r="O20" s="66"/>
      <c r="P20" s="66"/>
      <c r="Q20" s="68"/>
      <c r="R20" s="102"/>
    </row>
    <row r="21" spans="2:18" ht="21" customHeight="1">
      <c r="B21" s="163" t="s">
        <v>469</v>
      </c>
      <c r="C21" s="30"/>
      <c r="D21" s="484"/>
      <c r="E21" s="484"/>
      <c r="F21" s="484"/>
      <c r="G21" s="30"/>
      <c r="H21" s="30"/>
      <c r="I21" s="30"/>
      <c r="J21" s="30"/>
      <c r="K21" s="30"/>
      <c r="L21" s="115"/>
      <c r="M21" s="553"/>
      <c r="N21" s="30"/>
      <c r="O21" s="30"/>
      <c r="P21" s="30"/>
      <c r="Q21" s="554"/>
      <c r="R21" s="31"/>
    </row>
    <row r="22" spans="2:21" ht="21" customHeight="1">
      <c r="B22" s="32"/>
      <c r="C22" s="2640" t="s">
        <v>526</v>
      </c>
      <c r="D22" s="2641"/>
      <c r="E22" s="2641"/>
      <c r="F22" s="2642"/>
      <c r="G22" s="185"/>
      <c r="H22" s="186"/>
      <c r="I22" s="185"/>
      <c r="J22" s="185"/>
      <c r="K22" s="187"/>
      <c r="L22" s="691"/>
      <c r="M22" s="125"/>
      <c r="N22" s="126"/>
      <c r="O22" s="126"/>
      <c r="P22" s="126"/>
      <c r="Q22" s="171"/>
      <c r="R22" s="35"/>
      <c r="U22" s="14"/>
    </row>
    <row r="23" spans="2:18" s="114" customFormat="1" ht="21" customHeight="1">
      <c r="B23" s="106"/>
      <c r="C23" s="1332"/>
      <c r="D23" s="2511" t="s">
        <v>295</v>
      </c>
      <c r="E23" s="2514"/>
      <c r="F23" s="2512"/>
      <c r="G23" s="107"/>
      <c r="H23" s="108"/>
      <c r="I23" s="107"/>
      <c r="J23" s="107"/>
      <c r="K23" s="109"/>
      <c r="L23" s="709"/>
      <c r="M23" s="111"/>
      <c r="N23" s="112"/>
      <c r="O23" s="112"/>
      <c r="P23" s="112"/>
      <c r="Q23" s="113"/>
      <c r="R23" s="39"/>
    </row>
    <row r="24" spans="2:18" ht="21" customHeight="1">
      <c r="B24" s="32"/>
      <c r="C24" s="1332"/>
      <c r="D24" s="1337"/>
      <c r="E24" s="2633" t="s">
        <v>335</v>
      </c>
      <c r="F24" s="2516"/>
      <c r="G24" s="116"/>
      <c r="H24" s="117"/>
      <c r="I24" s="116"/>
      <c r="J24" s="116"/>
      <c r="K24" s="118"/>
      <c r="L24" s="683"/>
      <c r="M24" s="119"/>
      <c r="N24" s="120"/>
      <c r="O24" s="120"/>
      <c r="P24" s="120"/>
      <c r="Q24" s="121"/>
      <c r="R24" s="122"/>
    </row>
    <row r="25" spans="2:21" ht="21" customHeight="1">
      <c r="B25" s="32"/>
      <c r="C25" s="1346"/>
      <c r="D25" s="1347"/>
      <c r="E25" s="2511" t="s">
        <v>480</v>
      </c>
      <c r="F25" s="2512"/>
      <c r="G25" s="33"/>
      <c r="H25" s="479"/>
      <c r="I25" s="33"/>
      <c r="J25" s="33"/>
      <c r="K25" s="34"/>
      <c r="L25" s="709"/>
      <c r="M25" s="125"/>
      <c r="N25" s="126"/>
      <c r="O25" s="126"/>
      <c r="P25" s="126"/>
      <c r="Q25" s="171"/>
      <c r="R25" s="39"/>
      <c r="U25" s="14"/>
    </row>
    <row r="26" spans="2:18" ht="21" customHeight="1" thickBot="1">
      <c r="B26" s="32"/>
      <c r="C26" s="1332"/>
      <c r="D26" s="1337"/>
      <c r="E26" s="1273"/>
      <c r="F26" s="98" t="s">
        <v>335</v>
      </c>
      <c r="G26" s="1615"/>
      <c r="H26" s="1615"/>
      <c r="I26" s="99"/>
      <c r="J26" s="99"/>
      <c r="K26" s="101"/>
      <c r="L26" s="686"/>
      <c r="M26" s="130"/>
      <c r="N26" s="131"/>
      <c r="O26" s="131"/>
      <c r="P26" s="131"/>
      <c r="Q26" s="132"/>
      <c r="R26" s="133"/>
    </row>
    <row r="27" spans="2:21" ht="21" customHeight="1" thickTop="1">
      <c r="B27" s="32"/>
      <c r="C27" s="1346"/>
      <c r="D27" s="1347"/>
      <c r="E27" s="2511" t="s">
        <v>481</v>
      </c>
      <c r="F27" s="2499"/>
      <c r="G27" s="33"/>
      <c r="H27" s="479"/>
      <c r="I27" s="33"/>
      <c r="J27" s="33"/>
      <c r="K27" s="34"/>
      <c r="L27" s="709"/>
      <c r="M27" s="125"/>
      <c r="N27" s="126"/>
      <c r="O27" s="126"/>
      <c r="P27" s="126"/>
      <c r="Q27" s="171"/>
      <c r="R27" s="39"/>
      <c r="U27" s="14"/>
    </row>
    <row r="28" spans="2:18" ht="21" customHeight="1">
      <c r="B28" s="32"/>
      <c r="C28" s="1332"/>
      <c r="D28" s="1337"/>
      <c r="E28" s="1273"/>
      <c r="F28" s="98" t="s">
        <v>335</v>
      </c>
      <c r="G28" s="99"/>
      <c r="H28" s="100"/>
      <c r="I28" s="99"/>
      <c r="J28" s="99"/>
      <c r="K28" s="101"/>
      <c r="L28" s="686"/>
      <c r="M28" s="130"/>
      <c r="N28" s="131"/>
      <c r="O28" s="131"/>
      <c r="P28" s="131"/>
      <c r="Q28" s="132"/>
      <c r="R28" s="133"/>
    </row>
    <row r="29" spans="2:21" ht="21" customHeight="1">
      <c r="B29" s="32"/>
      <c r="C29" s="1346"/>
      <c r="D29" s="1347"/>
      <c r="E29" s="2511" t="s">
        <v>482</v>
      </c>
      <c r="F29" s="2512"/>
      <c r="G29" s="33"/>
      <c r="H29" s="479"/>
      <c r="I29" s="33"/>
      <c r="J29" s="33"/>
      <c r="K29" s="34"/>
      <c r="L29" s="709"/>
      <c r="M29" s="125"/>
      <c r="N29" s="126"/>
      <c r="O29" s="126"/>
      <c r="P29" s="126"/>
      <c r="Q29" s="171"/>
      <c r="R29" s="39"/>
      <c r="U29" s="14"/>
    </row>
    <row r="30" spans="2:18" ht="21" customHeight="1">
      <c r="B30" s="32"/>
      <c r="C30" s="1332"/>
      <c r="D30" s="1337"/>
      <c r="E30" s="1273"/>
      <c r="F30" s="98" t="s">
        <v>335</v>
      </c>
      <c r="G30" s="99"/>
      <c r="H30" s="100"/>
      <c r="I30" s="99"/>
      <c r="J30" s="99"/>
      <c r="K30" s="101"/>
      <c r="L30" s="686"/>
      <c r="M30" s="130"/>
      <c r="N30" s="131"/>
      <c r="O30" s="131"/>
      <c r="P30" s="131"/>
      <c r="Q30" s="132"/>
      <c r="R30" s="133"/>
    </row>
    <row r="31" spans="2:21" ht="21" customHeight="1">
      <c r="B31" s="32"/>
      <c r="C31" s="2621" t="s">
        <v>489</v>
      </c>
      <c r="D31" s="2622"/>
      <c r="E31" s="2622"/>
      <c r="F31" s="2623"/>
      <c r="G31" s="188"/>
      <c r="H31" s="189"/>
      <c r="I31" s="188"/>
      <c r="J31" s="188"/>
      <c r="K31" s="190"/>
      <c r="L31" s="709"/>
      <c r="M31" s="125"/>
      <c r="N31" s="126"/>
      <c r="O31" s="126"/>
      <c r="P31" s="126"/>
      <c r="Q31" s="171"/>
      <c r="R31" s="692"/>
      <c r="U31" s="14"/>
    </row>
    <row r="32" spans="2:18" ht="21" customHeight="1" thickBot="1">
      <c r="B32" s="40"/>
      <c r="C32" s="179"/>
      <c r="D32" s="2630" t="s">
        <v>335</v>
      </c>
      <c r="E32" s="2631"/>
      <c r="F32" s="2632"/>
      <c r="G32" s="44"/>
      <c r="H32" s="45"/>
      <c r="I32" s="48"/>
      <c r="J32" s="48"/>
      <c r="K32" s="49"/>
      <c r="L32" s="676"/>
      <c r="M32" s="47"/>
      <c r="N32" s="48"/>
      <c r="O32" s="48"/>
      <c r="P32" s="48"/>
      <c r="Q32" s="50"/>
      <c r="R32" s="135"/>
    </row>
    <row r="33" spans="2:21" ht="21" customHeight="1" thickTop="1">
      <c r="B33" s="32"/>
      <c r="C33" s="2627" t="s">
        <v>453</v>
      </c>
      <c r="D33" s="2628"/>
      <c r="E33" s="2628"/>
      <c r="F33" s="2629"/>
      <c r="G33" s="88"/>
      <c r="H33" s="89"/>
      <c r="I33" s="88"/>
      <c r="J33" s="88"/>
      <c r="K33" s="90"/>
      <c r="L33" s="710"/>
      <c r="M33" s="91"/>
      <c r="N33" s="92"/>
      <c r="O33" s="92"/>
      <c r="P33" s="92"/>
      <c r="Q33" s="170"/>
      <c r="R33" s="95"/>
      <c r="U33" s="14"/>
    </row>
    <row r="34" spans="2:18" ht="21" customHeight="1">
      <c r="B34" s="32"/>
      <c r="C34" s="60"/>
      <c r="D34" s="2589" t="s">
        <v>335</v>
      </c>
      <c r="E34" s="2635"/>
      <c r="F34" s="2590"/>
      <c r="G34" s="99"/>
      <c r="H34" s="100"/>
      <c r="I34" s="99"/>
      <c r="J34" s="99"/>
      <c r="K34" s="101"/>
      <c r="L34" s="686"/>
      <c r="M34" s="130"/>
      <c r="N34" s="131"/>
      <c r="O34" s="131"/>
      <c r="P34" s="131"/>
      <c r="Q34" s="132"/>
      <c r="R34" s="122"/>
    </row>
    <row r="35" spans="2:21" ht="21" customHeight="1">
      <c r="B35" s="32"/>
      <c r="C35" s="2621" t="s">
        <v>454</v>
      </c>
      <c r="D35" s="2622"/>
      <c r="E35" s="2622"/>
      <c r="F35" s="2623"/>
      <c r="G35" s="33"/>
      <c r="H35" s="479"/>
      <c r="I35" s="33"/>
      <c r="J35" s="33"/>
      <c r="K35" s="34"/>
      <c r="L35" s="709"/>
      <c r="M35" s="125"/>
      <c r="N35" s="126"/>
      <c r="O35" s="126"/>
      <c r="P35" s="126"/>
      <c r="Q35" s="171"/>
      <c r="R35" s="39"/>
      <c r="U35" s="14"/>
    </row>
    <row r="36" spans="2:18" ht="21" customHeight="1" thickBot="1">
      <c r="B36" s="40"/>
      <c r="C36" s="41"/>
      <c r="D36" s="2630" t="s">
        <v>335</v>
      </c>
      <c r="E36" s="2631"/>
      <c r="F36" s="2632"/>
      <c r="G36" s="44"/>
      <c r="H36" s="45"/>
      <c r="I36" s="44"/>
      <c r="J36" s="44"/>
      <c r="K36" s="46"/>
      <c r="L36" s="676"/>
      <c r="M36" s="47"/>
      <c r="N36" s="48"/>
      <c r="O36" s="48"/>
      <c r="P36" s="48"/>
      <c r="Q36" s="50"/>
      <c r="R36" s="122"/>
    </row>
    <row r="37" spans="2:18" ht="21" customHeight="1" thickTop="1">
      <c r="B37" s="32"/>
      <c r="C37" s="2573" t="s">
        <v>496</v>
      </c>
      <c r="D37" s="2574"/>
      <c r="E37" s="2574"/>
      <c r="F37" s="2634"/>
      <c r="G37" s="88"/>
      <c r="H37" s="89"/>
      <c r="I37" s="88"/>
      <c r="J37" s="88"/>
      <c r="K37" s="90"/>
      <c r="L37" s="681"/>
      <c r="M37" s="91"/>
      <c r="N37" s="92"/>
      <c r="O37" s="92"/>
      <c r="P37" s="92"/>
      <c r="Q37" s="94"/>
      <c r="R37" s="95"/>
    </row>
    <row r="38" spans="2:18" ht="21" customHeight="1" thickBot="1">
      <c r="B38" s="176"/>
      <c r="C38" s="96"/>
      <c r="D38" s="2618" t="s">
        <v>335</v>
      </c>
      <c r="E38" s="2619"/>
      <c r="F38" s="2620"/>
      <c r="G38" s="62"/>
      <c r="H38" s="63"/>
      <c r="I38" s="62"/>
      <c r="J38" s="62"/>
      <c r="K38" s="64"/>
      <c r="L38" s="678"/>
      <c r="M38" s="547"/>
      <c r="N38" s="548"/>
      <c r="O38" s="548"/>
      <c r="P38" s="548"/>
      <c r="Q38" s="549"/>
      <c r="R38" s="102"/>
    </row>
    <row r="39" spans="2:18" ht="18" customHeight="1" thickTop="1">
      <c r="B39" s="16" t="s">
        <v>762</v>
      </c>
      <c r="C39" s="16"/>
      <c r="D39" s="16"/>
      <c r="E39" s="16"/>
      <c r="J39" s="2545" t="s">
        <v>333</v>
      </c>
      <c r="K39" s="2546"/>
      <c r="L39" s="112"/>
      <c r="O39" s="2056" t="s">
        <v>334</v>
      </c>
      <c r="P39" s="2037"/>
      <c r="Q39" s="2038"/>
      <c r="R39" s="36"/>
    </row>
    <row r="40" spans="2:18" ht="18" customHeight="1">
      <c r="B40" s="697" t="s">
        <v>359</v>
      </c>
      <c r="C40" s="1590"/>
      <c r="D40" s="1595"/>
      <c r="E40" s="1590"/>
      <c r="F40" s="1595"/>
      <c r="G40" s="1595"/>
      <c r="H40" s="1595"/>
      <c r="I40" s="1595"/>
      <c r="J40" s="1596"/>
      <c r="K40" s="1596"/>
      <c r="L40" s="1597"/>
      <c r="M40" s="1595"/>
      <c r="N40" s="1595"/>
      <c r="O40" s="2039" t="s">
        <v>291</v>
      </c>
      <c r="P40" s="2033"/>
      <c r="Q40" s="2034"/>
      <c r="R40" s="36"/>
    </row>
  </sheetData>
  <sheetProtection/>
  <mergeCells count="33">
    <mergeCell ref="Q4:R5"/>
    <mergeCell ref="D18:F18"/>
    <mergeCell ref="E29:F29"/>
    <mergeCell ref="R6:R8"/>
    <mergeCell ref="C22:F22"/>
    <mergeCell ref="C6:F8"/>
    <mergeCell ref="C13:F13"/>
    <mergeCell ref="L6:L8"/>
    <mergeCell ref="C19:F19"/>
    <mergeCell ref="D20:F20"/>
    <mergeCell ref="B6:B8"/>
    <mergeCell ref="D34:F34"/>
    <mergeCell ref="E25:F25"/>
    <mergeCell ref="D14:F14"/>
    <mergeCell ref="D16:F16"/>
    <mergeCell ref="B9:B10"/>
    <mergeCell ref="D32:F32"/>
    <mergeCell ref="O39:Q39"/>
    <mergeCell ref="O40:Q40"/>
    <mergeCell ref="C9:F9"/>
    <mergeCell ref="C35:F35"/>
    <mergeCell ref="C10:F10"/>
    <mergeCell ref="D36:F36"/>
    <mergeCell ref="E27:F27"/>
    <mergeCell ref="E24:F24"/>
    <mergeCell ref="C37:F37"/>
    <mergeCell ref="C33:F33"/>
    <mergeCell ref="J39:K39"/>
    <mergeCell ref="D38:F38"/>
    <mergeCell ref="C31:F31"/>
    <mergeCell ref="C15:F15"/>
    <mergeCell ref="C17:F17"/>
    <mergeCell ref="D23:F23"/>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dimension ref="B2:U77"/>
  <sheetViews>
    <sheetView view="pageBreakPreview" zoomScale="90" zoomScaleNormal="75" zoomScaleSheetLayoutView="90" zoomScalePageLayoutView="0" workbookViewId="0" topLeftCell="H61">
      <selection activeCell="R30" sqref="R30"/>
    </sheetView>
  </sheetViews>
  <sheetFormatPr defaultColWidth="8.796875" defaultRowHeight="15"/>
  <cols>
    <col min="1" max="1" width="9" style="12" customWidth="1"/>
    <col min="2" max="2" width="7.59765625" style="12" customWidth="1"/>
    <col min="3" max="3" width="9.59765625" style="12" customWidth="1"/>
    <col min="4" max="6" width="3.59765625" style="12" customWidth="1"/>
    <col min="7" max="7" width="22.69921875" style="12" customWidth="1"/>
    <col min="8" max="18" width="13.8984375" style="12" customWidth="1"/>
    <col min="19" max="16384" width="9" style="12" customWidth="1"/>
  </cols>
  <sheetData>
    <row r="1" ht="18" customHeight="1"/>
    <row r="2" spans="2:5" ht="18" customHeight="1">
      <c r="B2" s="11" t="s">
        <v>465</v>
      </c>
      <c r="C2" s="11"/>
      <c r="D2" s="11"/>
      <c r="E2" s="11"/>
    </row>
    <row r="3" spans="2:5" ht="18" customHeight="1">
      <c r="B3" s="11" t="s">
        <v>536</v>
      </c>
      <c r="C3" s="11"/>
      <c r="D3" s="11"/>
      <c r="E3" s="11"/>
    </row>
    <row r="4" spans="2:18" ht="18" customHeight="1">
      <c r="B4" s="11" t="s">
        <v>144</v>
      </c>
      <c r="C4" s="11"/>
      <c r="D4" s="11"/>
      <c r="E4" s="11"/>
      <c r="Q4" s="2638" t="s">
        <v>545</v>
      </c>
      <c r="R4" s="2638"/>
    </row>
    <row r="5" spans="17:18" ht="6" customHeight="1" thickBot="1">
      <c r="Q5" s="2639"/>
      <c r="R5" s="2639"/>
    </row>
    <row r="6" spans="2:18" ht="15" customHeight="1" thickTop="1">
      <c r="B6" s="2085" t="s">
        <v>141</v>
      </c>
      <c r="C6" s="2085" t="s">
        <v>600</v>
      </c>
      <c r="D6" s="2088" t="s">
        <v>594</v>
      </c>
      <c r="E6" s="2089"/>
      <c r="F6" s="2089"/>
      <c r="G6" s="2090"/>
      <c r="H6" s="18" t="s">
        <v>597</v>
      </c>
      <c r="I6" s="19" t="s">
        <v>597</v>
      </c>
      <c r="J6" s="20" t="s">
        <v>597</v>
      </c>
      <c r="K6" s="20" t="s">
        <v>597</v>
      </c>
      <c r="L6" s="20" t="s">
        <v>597</v>
      </c>
      <c r="M6" s="150" t="s">
        <v>597</v>
      </c>
      <c r="N6" s="2612" t="s">
        <v>52</v>
      </c>
      <c r="O6" s="531" t="s">
        <v>597</v>
      </c>
      <c r="P6" s="20" t="s">
        <v>597</v>
      </c>
      <c r="Q6" s="532" t="s">
        <v>597</v>
      </c>
      <c r="R6" s="2100" t="s">
        <v>18</v>
      </c>
    </row>
    <row r="7" spans="2:18" ht="15" customHeight="1">
      <c r="B7" s="2086"/>
      <c r="C7" s="2086"/>
      <c r="D7" s="2091"/>
      <c r="E7" s="2092"/>
      <c r="F7" s="2092"/>
      <c r="G7" s="2093"/>
      <c r="H7" s="23" t="s">
        <v>129</v>
      </c>
      <c r="I7" s="24" t="s">
        <v>130</v>
      </c>
      <c r="J7" s="22" t="s">
        <v>131</v>
      </c>
      <c r="K7" s="22" t="s">
        <v>132</v>
      </c>
      <c r="L7" s="22" t="s">
        <v>133</v>
      </c>
      <c r="M7" s="154" t="s">
        <v>134</v>
      </c>
      <c r="N7" s="2613"/>
      <c r="O7" s="533"/>
      <c r="P7" s="22"/>
      <c r="Q7" s="534"/>
      <c r="R7" s="2101"/>
    </row>
    <row r="8" spans="2:18" ht="15" customHeight="1">
      <c r="B8" s="2087"/>
      <c r="C8" s="2087"/>
      <c r="D8" s="2094"/>
      <c r="E8" s="2095"/>
      <c r="F8" s="2095"/>
      <c r="G8" s="2096"/>
      <c r="H8" s="503"/>
      <c r="I8" s="564"/>
      <c r="J8" s="565"/>
      <c r="K8" s="1375" t="s">
        <v>135</v>
      </c>
      <c r="L8" s="565" t="s">
        <v>136</v>
      </c>
      <c r="M8" s="566" t="s">
        <v>137</v>
      </c>
      <c r="N8" s="2614"/>
      <c r="O8" s="567" t="s">
        <v>138</v>
      </c>
      <c r="P8" s="565" t="s">
        <v>139</v>
      </c>
      <c r="Q8" s="568" t="s">
        <v>140</v>
      </c>
      <c r="R8" s="2102"/>
    </row>
    <row r="9" spans="2:18" ht="15" customHeight="1">
      <c r="B9" s="2571"/>
      <c r="C9" s="2571"/>
      <c r="D9" s="2554" t="s">
        <v>170</v>
      </c>
      <c r="E9" s="2555"/>
      <c r="F9" s="2556"/>
      <c r="G9" s="1379" t="s">
        <v>171</v>
      </c>
      <c r="H9" s="844"/>
      <c r="I9" s="521"/>
      <c r="J9" s="139"/>
      <c r="K9" s="107"/>
      <c r="L9" s="107"/>
      <c r="M9" s="522"/>
      <c r="N9" s="501"/>
      <c r="O9" s="602"/>
      <c r="P9" s="603"/>
      <c r="Q9" s="604"/>
      <c r="R9" s="140"/>
    </row>
    <row r="10" spans="2:18" ht="15" customHeight="1">
      <c r="B10" s="2608"/>
      <c r="C10" s="2608"/>
      <c r="D10" s="2557"/>
      <c r="E10" s="2558"/>
      <c r="F10" s="2559"/>
      <c r="G10" s="1379" t="s">
        <v>172</v>
      </c>
      <c r="H10" s="843"/>
      <c r="I10" s="521"/>
      <c r="J10" s="139"/>
      <c r="K10" s="107"/>
      <c r="L10" s="845"/>
      <c r="M10" s="846"/>
      <c r="N10" s="847"/>
      <c r="O10" s="602"/>
      <c r="P10" s="603"/>
      <c r="Q10" s="604"/>
      <c r="R10" s="848"/>
    </row>
    <row r="11" spans="2:18" ht="15" customHeight="1">
      <c r="B11" s="2608"/>
      <c r="C11" s="2608"/>
      <c r="D11" s="2560"/>
      <c r="E11" s="2542"/>
      <c r="F11" s="2543"/>
      <c r="G11" s="1379" t="s">
        <v>173</v>
      </c>
      <c r="H11" s="844"/>
      <c r="I11" s="645"/>
      <c r="J11" s="646"/>
      <c r="K11" s="845"/>
      <c r="L11" s="107"/>
      <c r="M11" s="522"/>
      <c r="N11" s="501"/>
      <c r="O11" s="111"/>
      <c r="P11" s="112"/>
      <c r="Q11" s="113"/>
      <c r="R11" s="140"/>
    </row>
    <row r="12" spans="2:18" ht="15" customHeight="1">
      <c r="B12" s="2608"/>
      <c r="C12" s="2608"/>
      <c r="D12" s="2554" t="s">
        <v>527</v>
      </c>
      <c r="E12" s="2555"/>
      <c r="F12" s="2556"/>
      <c r="G12" s="1379" t="s">
        <v>171</v>
      </c>
      <c r="H12" s="844"/>
      <c r="I12" s="521"/>
      <c r="J12" s="139"/>
      <c r="K12" s="107"/>
      <c r="L12" s="107"/>
      <c r="M12" s="522"/>
      <c r="N12" s="501"/>
      <c r="O12" s="602"/>
      <c r="P12" s="603"/>
      <c r="Q12" s="604"/>
      <c r="R12" s="140"/>
    </row>
    <row r="13" spans="2:18" ht="15" customHeight="1">
      <c r="B13" s="2608"/>
      <c r="C13" s="2608"/>
      <c r="D13" s="2557"/>
      <c r="E13" s="2558"/>
      <c r="F13" s="2559"/>
      <c r="G13" s="1379" t="s">
        <v>172</v>
      </c>
      <c r="H13" s="843"/>
      <c r="I13" s="521"/>
      <c r="J13" s="139"/>
      <c r="K13" s="107"/>
      <c r="L13" s="845"/>
      <c r="M13" s="846"/>
      <c r="N13" s="847"/>
      <c r="O13" s="602"/>
      <c r="P13" s="603"/>
      <c r="Q13" s="604"/>
      <c r="R13" s="848"/>
    </row>
    <row r="14" spans="2:18" ht="15" customHeight="1" thickBot="1">
      <c r="B14" s="2572"/>
      <c r="C14" s="2572"/>
      <c r="D14" s="2560"/>
      <c r="E14" s="2542"/>
      <c r="F14" s="2543"/>
      <c r="G14" s="1379" t="s">
        <v>173</v>
      </c>
      <c r="H14" s="844"/>
      <c r="I14" s="849"/>
      <c r="J14" s="850"/>
      <c r="K14" s="851"/>
      <c r="L14" s="852"/>
      <c r="M14" s="853"/>
      <c r="N14" s="501"/>
      <c r="O14" s="854"/>
      <c r="P14" s="855"/>
      <c r="Q14" s="856"/>
      <c r="R14" s="140"/>
    </row>
    <row r="15" spans="3:18" ht="15" customHeight="1" thickBot="1" thickTop="1">
      <c r="C15" s="30"/>
      <c r="D15" s="143"/>
      <c r="E15" s="143"/>
      <c r="F15" s="143"/>
      <c r="G15" s="143"/>
      <c r="H15" s="143"/>
      <c r="I15" s="143"/>
      <c r="J15" s="143"/>
      <c r="K15" s="143"/>
      <c r="L15" s="143"/>
      <c r="M15" s="177"/>
      <c r="N15" s="143"/>
      <c r="O15" s="144"/>
      <c r="P15" s="177"/>
      <c r="Q15" s="177"/>
      <c r="R15" s="177"/>
    </row>
    <row r="16" spans="2:18" ht="21" customHeight="1" thickTop="1">
      <c r="B16" s="2562" t="s">
        <v>351</v>
      </c>
      <c r="C16" s="163" t="s">
        <v>543</v>
      </c>
      <c r="D16" s="30"/>
      <c r="E16" s="30"/>
      <c r="F16" s="30"/>
      <c r="G16" s="30"/>
      <c r="H16" s="30"/>
      <c r="I16" s="550"/>
      <c r="J16" s="551"/>
      <c r="K16" s="551"/>
      <c r="L16" s="551"/>
      <c r="M16" s="552"/>
      <c r="N16" s="493"/>
      <c r="O16" s="704"/>
      <c r="P16" s="705"/>
      <c r="Q16" s="706"/>
      <c r="R16" s="707"/>
    </row>
    <row r="17" spans="2:18" ht="21" customHeight="1">
      <c r="B17" s="2563"/>
      <c r="C17" s="169"/>
      <c r="D17" s="2604" t="s">
        <v>479</v>
      </c>
      <c r="E17" s="2605"/>
      <c r="F17" s="2605"/>
      <c r="G17" s="2643"/>
      <c r="H17" s="485"/>
      <c r="I17" s="504"/>
      <c r="J17" s="479"/>
      <c r="K17" s="33"/>
      <c r="L17" s="33"/>
      <c r="M17" s="507"/>
      <c r="N17" s="661"/>
      <c r="O17" s="571"/>
      <c r="P17" s="572"/>
      <c r="Q17" s="573"/>
      <c r="R17" s="571"/>
    </row>
    <row r="18" spans="2:18" ht="21" customHeight="1" thickBot="1">
      <c r="B18" s="2563"/>
      <c r="C18" s="40"/>
      <c r="D18" s="179"/>
      <c r="E18" s="2630" t="s">
        <v>335</v>
      </c>
      <c r="F18" s="2631"/>
      <c r="G18" s="2632"/>
      <c r="H18" s="569"/>
      <c r="I18" s="525"/>
      <c r="J18" s="45"/>
      <c r="K18" s="99"/>
      <c r="L18" s="99"/>
      <c r="M18" s="526"/>
      <c r="N18" s="541"/>
      <c r="O18" s="615"/>
      <c r="P18" s="616"/>
      <c r="Q18" s="617"/>
      <c r="R18" s="615"/>
    </row>
    <row r="19" spans="2:18" ht="21" customHeight="1" thickTop="1">
      <c r="B19" s="2563"/>
      <c r="C19" s="32"/>
      <c r="D19" s="2624" t="s">
        <v>487</v>
      </c>
      <c r="E19" s="2625"/>
      <c r="F19" s="2625"/>
      <c r="G19" s="2626"/>
      <c r="H19" s="488"/>
      <c r="I19" s="699"/>
      <c r="J19" s="71"/>
      <c r="K19" s="166"/>
      <c r="L19" s="166"/>
      <c r="M19" s="76"/>
      <c r="N19" s="711"/>
      <c r="O19" s="713"/>
      <c r="P19" s="714"/>
      <c r="Q19" s="715"/>
      <c r="R19" s="713"/>
    </row>
    <row r="20" spans="2:18" ht="21" customHeight="1">
      <c r="B20" s="2563"/>
      <c r="C20" s="32"/>
      <c r="D20" s="141"/>
      <c r="E20" s="2618" t="s">
        <v>335</v>
      </c>
      <c r="F20" s="2636"/>
      <c r="G20" s="2637"/>
      <c r="H20" s="570"/>
      <c r="I20" s="182"/>
      <c r="J20" s="63"/>
      <c r="K20" s="180"/>
      <c r="L20" s="180"/>
      <c r="M20" s="183"/>
      <c r="N20" s="698"/>
      <c r="O20" s="716"/>
      <c r="P20" s="717"/>
      <c r="Q20" s="718"/>
      <c r="R20" s="716"/>
    </row>
    <row r="21" spans="2:18" ht="21" customHeight="1">
      <c r="B21" s="2563"/>
      <c r="C21" s="32"/>
      <c r="D21" s="2627" t="s">
        <v>488</v>
      </c>
      <c r="E21" s="2628"/>
      <c r="F21" s="2628"/>
      <c r="G21" s="2629"/>
      <c r="H21" s="490"/>
      <c r="I21" s="516"/>
      <c r="J21" s="184"/>
      <c r="K21" s="79"/>
      <c r="L21" s="79"/>
      <c r="M21" s="82"/>
      <c r="N21" s="669"/>
      <c r="O21" s="591"/>
      <c r="P21" s="592"/>
      <c r="Q21" s="593"/>
      <c r="R21" s="591"/>
    </row>
    <row r="22" spans="2:18" ht="21" customHeight="1" thickBot="1">
      <c r="B22" s="2563"/>
      <c r="C22" s="40"/>
      <c r="D22" s="179"/>
      <c r="E22" s="2630" t="s">
        <v>335</v>
      </c>
      <c r="F22" s="2631"/>
      <c r="G22" s="2632"/>
      <c r="H22" s="569"/>
      <c r="I22" s="86"/>
      <c r="J22" s="45"/>
      <c r="K22" s="84"/>
      <c r="L22" s="84"/>
      <c r="M22" s="87"/>
      <c r="N22" s="557"/>
      <c r="O22" s="594"/>
      <c r="P22" s="595"/>
      <c r="Q22" s="596"/>
      <c r="R22" s="594"/>
    </row>
    <row r="23" spans="2:21" ht="21" customHeight="1" thickTop="1">
      <c r="B23" s="2563"/>
      <c r="C23" s="32"/>
      <c r="D23" s="2573" t="s">
        <v>468</v>
      </c>
      <c r="E23" s="2574"/>
      <c r="F23" s="2574"/>
      <c r="G23" s="2634"/>
      <c r="H23" s="482"/>
      <c r="I23" s="517"/>
      <c r="J23" s="89"/>
      <c r="K23" s="88"/>
      <c r="L23" s="88"/>
      <c r="M23" s="518"/>
      <c r="N23" s="712"/>
      <c r="O23" s="597"/>
      <c r="P23" s="598"/>
      <c r="Q23" s="599"/>
      <c r="R23" s="597"/>
      <c r="U23" s="14"/>
    </row>
    <row r="24" spans="2:18" ht="21" customHeight="1">
      <c r="B24" s="2563"/>
      <c r="C24" s="32"/>
      <c r="D24" s="141"/>
      <c r="E24" s="2618" t="s">
        <v>335</v>
      </c>
      <c r="F24" s="2636"/>
      <c r="G24" s="2637"/>
      <c r="H24" s="570"/>
      <c r="I24" s="525"/>
      <c r="J24" s="100"/>
      <c r="K24" s="99"/>
      <c r="L24" s="99"/>
      <c r="M24" s="526"/>
      <c r="N24" s="539"/>
      <c r="O24" s="583"/>
      <c r="P24" s="584"/>
      <c r="Q24" s="585"/>
      <c r="R24" s="583"/>
    </row>
    <row r="25" spans="2:18" ht="21" customHeight="1">
      <c r="B25" s="2563"/>
      <c r="C25" s="163" t="s">
        <v>469</v>
      </c>
      <c r="D25" s="30"/>
      <c r="E25" s="30"/>
      <c r="F25" s="30"/>
      <c r="G25" s="30"/>
      <c r="H25" s="30"/>
      <c r="I25" s="553"/>
      <c r="J25" s="30"/>
      <c r="K25" s="30"/>
      <c r="L25" s="30"/>
      <c r="M25" s="554"/>
      <c r="N25" s="115"/>
      <c r="O25" s="553"/>
      <c r="P25" s="30"/>
      <c r="Q25" s="554"/>
      <c r="R25" s="708"/>
    </row>
    <row r="26" spans="2:21" ht="21" customHeight="1">
      <c r="B26" s="2563"/>
      <c r="C26" s="32"/>
      <c r="D26" s="2627" t="s">
        <v>526</v>
      </c>
      <c r="E26" s="2628"/>
      <c r="F26" s="2628"/>
      <c r="G26" s="2629"/>
      <c r="H26" s="490"/>
      <c r="I26" s="700"/>
      <c r="J26" s="186"/>
      <c r="K26" s="185"/>
      <c r="L26" s="185"/>
      <c r="M26" s="701"/>
      <c r="N26" s="105"/>
      <c r="O26" s="125"/>
      <c r="P26" s="126"/>
      <c r="Q26" s="171"/>
      <c r="R26" s="125"/>
      <c r="U26" s="14"/>
    </row>
    <row r="27" spans="2:18" s="114" customFormat="1" ht="21" customHeight="1">
      <c r="B27" s="2563"/>
      <c r="C27" s="106"/>
      <c r="D27" s="106"/>
      <c r="E27" s="2511" t="s">
        <v>295</v>
      </c>
      <c r="F27" s="2514"/>
      <c r="G27" s="2512"/>
      <c r="H27" s="486"/>
      <c r="I27" s="521"/>
      <c r="J27" s="108"/>
      <c r="K27" s="107"/>
      <c r="L27" s="107"/>
      <c r="M27" s="522"/>
      <c r="N27" s="669"/>
      <c r="O27" s="602"/>
      <c r="P27" s="603"/>
      <c r="Q27" s="604"/>
      <c r="R27" s="602"/>
    </row>
    <row r="28" spans="2:18" ht="21" customHeight="1">
      <c r="B28" s="2563"/>
      <c r="C28" s="32"/>
      <c r="D28" s="106"/>
      <c r="E28" s="115"/>
      <c r="F28" s="2589" t="s">
        <v>339</v>
      </c>
      <c r="G28" s="2590"/>
      <c r="H28" s="570"/>
      <c r="I28" s="523"/>
      <c r="J28" s="117"/>
      <c r="K28" s="116"/>
      <c r="L28" s="116"/>
      <c r="M28" s="524"/>
      <c r="N28" s="537"/>
      <c r="O28" s="605"/>
      <c r="P28" s="606"/>
      <c r="Q28" s="607"/>
      <c r="R28" s="605"/>
    </row>
    <row r="29" spans="2:21" ht="21" customHeight="1">
      <c r="B29" s="2563"/>
      <c r="C29" s="32"/>
      <c r="D29" s="123"/>
      <c r="E29" s="124"/>
      <c r="F29" s="2582" t="s">
        <v>480</v>
      </c>
      <c r="G29" s="2583"/>
      <c r="H29" s="486"/>
      <c r="I29" s="504"/>
      <c r="J29" s="479"/>
      <c r="K29" s="33"/>
      <c r="L29" s="33"/>
      <c r="M29" s="507"/>
      <c r="N29" s="661"/>
      <c r="O29" s="609"/>
      <c r="P29" s="610"/>
      <c r="Q29" s="611"/>
      <c r="R29" s="609"/>
      <c r="U29" s="14"/>
    </row>
    <row r="30" spans="2:18" ht="21" customHeight="1">
      <c r="B30" s="2563"/>
      <c r="C30" s="32"/>
      <c r="D30" s="106"/>
      <c r="E30" s="115"/>
      <c r="F30" s="60"/>
      <c r="G30" s="129" t="s">
        <v>335</v>
      </c>
      <c r="H30" s="570"/>
      <c r="I30" s="525"/>
      <c r="J30" s="100"/>
      <c r="K30" s="99"/>
      <c r="L30" s="99"/>
      <c r="M30" s="526"/>
      <c r="N30" s="541"/>
      <c r="O30" s="615"/>
      <c r="P30" s="616"/>
      <c r="Q30" s="617"/>
      <c r="R30" s="615"/>
    </row>
    <row r="31" spans="2:21" ht="21" customHeight="1">
      <c r="B31" s="2563"/>
      <c r="C31" s="32"/>
      <c r="D31" s="123"/>
      <c r="E31" s="124"/>
      <c r="F31" s="2582" t="s">
        <v>481</v>
      </c>
      <c r="G31" s="2583"/>
      <c r="H31" s="486"/>
      <c r="I31" s="504"/>
      <c r="J31" s="479"/>
      <c r="K31" s="33"/>
      <c r="L31" s="33"/>
      <c r="M31" s="507"/>
      <c r="N31" s="661"/>
      <c r="O31" s="609"/>
      <c r="P31" s="610"/>
      <c r="Q31" s="611"/>
      <c r="R31" s="609"/>
      <c r="U31" s="14"/>
    </row>
    <row r="32" spans="2:18" ht="21" customHeight="1">
      <c r="B32" s="2563"/>
      <c r="C32" s="32"/>
      <c r="D32" s="106"/>
      <c r="E32" s="115"/>
      <c r="F32" s="60"/>
      <c r="G32" s="129" t="s">
        <v>335</v>
      </c>
      <c r="H32" s="570"/>
      <c r="I32" s="525"/>
      <c r="J32" s="100"/>
      <c r="K32" s="99"/>
      <c r="L32" s="99"/>
      <c r="M32" s="526"/>
      <c r="N32" s="541"/>
      <c r="O32" s="615"/>
      <c r="P32" s="616"/>
      <c r="Q32" s="617"/>
      <c r="R32" s="615"/>
    </row>
    <row r="33" spans="2:21" ht="21" customHeight="1">
      <c r="B33" s="2563"/>
      <c r="C33" s="32"/>
      <c r="D33" s="123"/>
      <c r="E33" s="124"/>
      <c r="F33" s="2582" t="s">
        <v>482</v>
      </c>
      <c r="G33" s="2583"/>
      <c r="H33" s="486"/>
      <c r="I33" s="504"/>
      <c r="J33" s="479"/>
      <c r="K33" s="33"/>
      <c r="L33" s="33"/>
      <c r="M33" s="507"/>
      <c r="N33" s="661"/>
      <c r="O33" s="609"/>
      <c r="P33" s="610"/>
      <c r="Q33" s="611"/>
      <c r="R33" s="609"/>
      <c r="U33" s="14"/>
    </row>
    <row r="34" spans="2:18" ht="21" customHeight="1">
      <c r="B34" s="2563"/>
      <c r="C34" s="32"/>
      <c r="D34" s="106"/>
      <c r="E34" s="115"/>
      <c r="F34" s="60"/>
      <c r="G34" s="129" t="s">
        <v>335</v>
      </c>
      <c r="H34" s="570"/>
      <c r="I34" s="525"/>
      <c r="J34" s="100"/>
      <c r="K34" s="99"/>
      <c r="L34" s="99"/>
      <c r="M34" s="526"/>
      <c r="N34" s="541"/>
      <c r="O34" s="615"/>
      <c r="P34" s="616"/>
      <c r="Q34" s="617"/>
      <c r="R34" s="615"/>
    </row>
    <row r="35" spans="2:21" ht="21" customHeight="1">
      <c r="B35" s="2563"/>
      <c r="C35" s="32"/>
      <c r="D35" s="2621" t="s">
        <v>489</v>
      </c>
      <c r="E35" s="2622"/>
      <c r="F35" s="2622"/>
      <c r="G35" s="2623"/>
      <c r="H35" s="480"/>
      <c r="I35" s="702"/>
      <c r="J35" s="189"/>
      <c r="K35" s="188"/>
      <c r="L35" s="188"/>
      <c r="M35" s="703"/>
      <c r="N35" s="661"/>
      <c r="O35" s="609"/>
      <c r="P35" s="610"/>
      <c r="Q35" s="611"/>
      <c r="R35" s="609"/>
      <c r="U35" s="14"/>
    </row>
    <row r="36" spans="2:18" ht="21" customHeight="1" thickBot="1">
      <c r="B36" s="2563"/>
      <c r="C36" s="40"/>
      <c r="D36" s="179"/>
      <c r="E36" s="2630" t="s">
        <v>335</v>
      </c>
      <c r="F36" s="2631"/>
      <c r="G36" s="2632"/>
      <c r="H36" s="569"/>
      <c r="I36" s="508"/>
      <c r="J36" s="45"/>
      <c r="K36" s="48"/>
      <c r="L36" s="48"/>
      <c r="M36" s="50"/>
      <c r="N36" s="543"/>
      <c r="O36" s="575"/>
      <c r="P36" s="576"/>
      <c r="Q36" s="577"/>
      <c r="R36" s="575"/>
    </row>
    <row r="37" spans="2:21" ht="21" customHeight="1" thickTop="1">
      <c r="B37" s="2563"/>
      <c r="C37" s="32"/>
      <c r="D37" s="2627" t="s">
        <v>453</v>
      </c>
      <c r="E37" s="2628"/>
      <c r="F37" s="2628"/>
      <c r="G37" s="2629"/>
      <c r="H37" s="490"/>
      <c r="I37" s="517"/>
      <c r="J37" s="89"/>
      <c r="K37" s="88"/>
      <c r="L37" s="88"/>
      <c r="M37" s="518"/>
      <c r="N37" s="712"/>
      <c r="O37" s="597"/>
      <c r="P37" s="598"/>
      <c r="Q37" s="599"/>
      <c r="R37" s="597"/>
      <c r="U37" s="14"/>
    </row>
    <row r="38" spans="2:18" ht="21" customHeight="1">
      <c r="B38" s="2563"/>
      <c r="C38" s="32"/>
      <c r="D38" s="60"/>
      <c r="E38" s="2589" t="s">
        <v>335</v>
      </c>
      <c r="F38" s="2635"/>
      <c r="G38" s="2590"/>
      <c r="H38" s="570"/>
      <c r="I38" s="525"/>
      <c r="J38" s="100"/>
      <c r="K38" s="99"/>
      <c r="L38" s="99"/>
      <c r="M38" s="526"/>
      <c r="N38" s="541"/>
      <c r="O38" s="615"/>
      <c r="P38" s="616"/>
      <c r="Q38" s="617"/>
      <c r="R38" s="615"/>
    </row>
    <row r="39" spans="2:21" ht="21" customHeight="1">
      <c r="B39" s="2563"/>
      <c r="C39" s="32"/>
      <c r="D39" s="2621" t="s">
        <v>454</v>
      </c>
      <c r="E39" s="2622"/>
      <c r="F39" s="2622"/>
      <c r="G39" s="2623"/>
      <c r="H39" s="480"/>
      <c r="I39" s="504"/>
      <c r="J39" s="479"/>
      <c r="K39" s="33"/>
      <c r="L39" s="33"/>
      <c r="M39" s="507"/>
      <c r="N39" s="661"/>
      <c r="O39" s="609"/>
      <c r="P39" s="610"/>
      <c r="Q39" s="611"/>
      <c r="R39" s="609"/>
      <c r="U39" s="14"/>
    </row>
    <row r="40" spans="2:18" ht="21" customHeight="1" thickBot="1">
      <c r="B40" s="2563"/>
      <c r="C40" s="40"/>
      <c r="D40" s="41"/>
      <c r="E40" s="2630" t="s">
        <v>335</v>
      </c>
      <c r="F40" s="2631"/>
      <c r="G40" s="2632"/>
      <c r="H40" s="569"/>
      <c r="I40" s="508"/>
      <c r="J40" s="45"/>
      <c r="K40" s="44"/>
      <c r="L40" s="44"/>
      <c r="M40" s="509"/>
      <c r="N40" s="543"/>
      <c r="O40" s="575"/>
      <c r="P40" s="576"/>
      <c r="Q40" s="577"/>
      <c r="R40" s="575"/>
    </row>
    <row r="41" spans="2:18" ht="21" customHeight="1" thickTop="1">
      <c r="B41" s="2563"/>
      <c r="C41" s="32"/>
      <c r="D41" s="2573" t="s">
        <v>496</v>
      </c>
      <c r="E41" s="2574"/>
      <c r="F41" s="2574"/>
      <c r="G41" s="2634"/>
      <c r="H41" s="482"/>
      <c r="I41" s="517"/>
      <c r="J41" s="89"/>
      <c r="K41" s="88"/>
      <c r="L41" s="88"/>
      <c r="M41" s="518"/>
      <c r="N41" s="542"/>
      <c r="O41" s="597"/>
      <c r="P41" s="598"/>
      <c r="Q41" s="599"/>
      <c r="R41" s="597"/>
    </row>
    <row r="42" spans="2:18" ht="21" customHeight="1" thickBot="1">
      <c r="B42" s="2564"/>
      <c r="C42" s="176"/>
      <c r="D42" s="96"/>
      <c r="E42" s="2618" t="s">
        <v>335</v>
      </c>
      <c r="F42" s="2619"/>
      <c r="G42" s="2620"/>
      <c r="H42" s="570"/>
      <c r="I42" s="527"/>
      <c r="J42" s="528"/>
      <c r="K42" s="529"/>
      <c r="L42" s="529"/>
      <c r="M42" s="530"/>
      <c r="N42" s="539"/>
      <c r="O42" s="620"/>
      <c r="P42" s="621"/>
      <c r="Q42" s="622"/>
      <c r="R42" s="583"/>
    </row>
    <row r="43" spans="3:14" ht="18" customHeight="1" thickTop="1">
      <c r="C43" s="16"/>
      <c r="D43" s="16"/>
      <c r="E43" s="16"/>
      <c r="K43" s="2056" t="s">
        <v>343</v>
      </c>
      <c r="L43" s="2037"/>
      <c r="M43" s="2038"/>
      <c r="N43" s="561"/>
    </row>
    <row r="44" spans="3:16" ht="18" customHeight="1">
      <c r="C44" s="696"/>
      <c r="D44" s="696"/>
      <c r="E44" s="696"/>
      <c r="F44" s="696"/>
      <c r="G44" s="696"/>
      <c r="H44" s="696"/>
      <c r="I44" s="696"/>
      <c r="J44" s="696"/>
      <c r="K44" s="2032" t="s">
        <v>379</v>
      </c>
      <c r="L44" s="2033"/>
      <c r="M44" s="2034"/>
      <c r="N44" s="469"/>
      <c r="O44" s="696"/>
      <c r="P44" s="696"/>
    </row>
    <row r="45" spans="2:16" ht="21" customHeight="1" thickBot="1">
      <c r="B45" s="11" t="s">
        <v>302</v>
      </c>
      <c r="C45" s="483"/>
      <c r="D45" s="483"/>
      <c r="E45" s="483"/>
      <c r="F45" s="483"/>
      <c r="G45" s="483"/>
      <c r="H45" s="483"/>
      <c r="I45" s="483"/>
      <c r="J45" s="483"/>
      <c r="K45" s="483"/>
      <c r="L45" s="483"/>
      <c r="M45" s="483"/>
      <c r="N45" s="483"/>
      <c r="O45" s="483"/>
      <c r="P45" s="15"/>
    </row>
    <row r="46" spans="2:18" ht="21" customHeight="1" thickTop="1">
      <c r="B46" s="2615" t="s">
        <v>360</v>
      </c>
      <c r="C46" s="163" t="s">
        <v>543</v>
      </c>
      <c r="D46" s="30"/>
      <c r="E46" s="30"/>
      <c r="F46" s="30"/>
      <c r="G46" s="30"/>
      <c r="H46" s="30"/>
      <c r="I46" s="550"/>
      <c r="J46" s="551"/>
      <c r="K46" s="551"/>
      <c r="L46" s="551"/>
      <c r="M46" s="552"/>
      <c r="N46" s="493"/>
      <c r="O46" s="704"/>
      <c r="P46" s="705"/>
      <c r="Q46" s="706"/>
      <c r="R46" s="707"/>
    </row>
    <row r="47" spans="2:18" ht="21" customHeight="1">
      <c r="B47" s="2616"/>
      <c r="C47" s="169"/>
      <c r="D47" s="2604" t="s">
        <v>479</v>
      </c>
      <c r="E47" s="2605"/>
      <c r="F47" s="2605"/>
      <c r="G47" s="2643"/>
      <c r="H47" s="719"/>
      <c r="I47" s="628"/>
      <c r="J47" s="629"/>
      <c r="K47" s="33"/>
      <c r="L47" s="33"/>
      <c r="M47" s="507"/>
      <c r="N47" s="661"/>
      <c r="O47" s="35"/>
      <c r="P47" s="36"/>
      <c r="Q47" s="38"/>
      <c r="R47" s="35"/>
    </row>
    <row r="48" spans="2:18" ht="21" customHeight="1" thickBot="1">
      <c r="B48" s="2616"/>
      <c r="C48" s="40"/>
      <c r="D48" s="179"/>
      <c r="E48" s="2630" t="s">
        <v>335</v>
      </c>
      <c r="F48" s="2631"/>
      <c r="G48" s="2632"/>
      <c r="H48" s="651"/>
      <c r="I48" s="652"/>
      <c r="J48" s="631"/>
      <c r="K48" s="658"/>
      <c r="L48" s="99"/>
      <c r="M48" s="526"/>
      <c r="N48" s="673"/>
      <c r="O48" s="130"/>
      <c r="P48" s="131"/>
      <c r="Q48" s="132"/>
      <c r="R48" s="130"/>
    </row>
    <row r="49" spans="2:18" ht="21" customHeight="1" thickTop="1">
      <c r="B49" s="2616"/>
      <c r="C49" s="32"/>
      <c r="D49" s="2624" t="s">
        <v>487</v>
      </c>
      <c r="E49" s="2625"/>
      <c r="F49" s="2625"/>
      <c r="G49" s="2626"/>
      <c r="H49" s="720"/>
      <c r="I49" s="721"/>
      <c r="J49" s="639"/>
      <c r="K49" s="166"/>
      <c r="L49" s="166"/>
      <c r="M49" s="76"/>
      <c r="N49" s="711"/>
      <c r="O49" s="168"/>
      <c r="P49" s="166"/>
      <c r="Q49" s="76"/>
      <c r="R49" s="168"/>
    </row>
    <row r="50" spans="2:18" ht="21" customHeight="1">
      <c r="B50" s="2616"/>
      <c r="C50" s="32"/>
      <c r="D50" s="141"/>
      <c r="E50" s="2618" t="s">
        <v>335</v>
      </c>
      <c r="F50" s="2636"/>
      <c r="G50" s="2637"/>
      <c r="H50" s="570"/>
      <c r="I50" s="716"/>
      <c r="J50" s="636"/>
      <c r="K50" s="584"/>
      <c r="L50" s="180"/>
      <c r="M50" s="183"/>
      <c r="N50" s="728"/>
      <c r="O50" s="182"/>
      <c r="P50" s="180"/>
      <c r="Q50" s="183"/>
      <c r="R50" s="182"/>
    </row>
    <row r="51" spans="2:18" ht="21" customHeight="1">
      <c r="B51" s="2616"/>
      <c r="C51" s="32"/>
      <c r="D51" s="2627" t="s">
        <v>488</v>
      </c>
      <c r="E51" s="2628"/>
      <c r="F51" s="2628"/>
      <c r="G51" s="2629"/>
      <c r="H51" s="722"/>
      <c r="I51" s="640"/>
      <c r="J51" s="723"/>
      <c r="K51" s="79"/>
      <c r="L51" s="79"/>
      <c r="M51" s="82"/>
      <c r="N51" s="666"/>
      <c r="O51" s="81"/>
      <c r="P51" s="79"/>
      <c r="Q51" s="82"/>
      <c r="R51" s="81"/>
    </row>
    <row r="52" spans="2:18" ht="21" customHeight="1" thickBot="1">
      <c r="B52" s="2616"/>
      <c r="C52" s="40"/>
      <c r="D52" s="179"/>
      <c r="E52" s="2630" t="s">
        <v>335</v>
      </c>
      <c r="F52" s="2631"/>
      <c r="G52" s="2632"/>
      <c r="H52" s="569"/>
      <c r="I52" s="594"/>
      <c r="J52" s="631"/>
      <c r="K52" s="576"/>
      <c r="L52" s="84"/>
      <c r="M52" s="87"/>
      <c r="N52" s="667"/>
      <c r="O52" s="86"/>
      <c r="P52" s="84"/>
      <c r="Q52" s="87"/>
      <c r="R52" s="86"/>
    </row>
    <row r="53" spans="2:18" ht="21" customHeight="1" thickTop="1">
      <c r="B53" s="2616"/>
      <c r="C53" s="32"/>
      <c r="D53" s="2573" t="s">
        <v>468</v>
      </c>
      <c r="E53" s="2574"/>
      <c r="F53" s="2574"/>
      <c r="G53" s="2634"/>
      <c r="H53" s="724"/>
      <c r="I53" s="642"/>
      <c r="J53" s="643"/>
      <c r="K53" s="88"/>
      <c r="L53" s="88"/>
      <c r="M53" s="518"/>
      <c r="N53" s="668"/>
      <c r="O53" s="91"/>
      <c r="P53" s="92"/>
      <c r="Q53" s="170"/>
      <c r="R53" s="91"/>
    </row>
    <row r="54" spans="2:18" ht="21" customHeight="1">
      <c r="B54" s="2616"/>
      <c r="C54" s="32"/>
      <c r="D54" s="141"/>
      <c r="E54" s="2618" t="s">
        <v>335</v>
      </c>
      <c r="F54" s="2636"/>
      <c r="G54" s="2637"/>
      <c r="H54" s="649"/>
      <c r="I54" s="635"/>
      <c r="J54" s="636"/>
      <c r="K54" s="659"/>
      <c r="L54" s="99"/>
      <c r="M54" s="526"/>
      <c r="N54" s="664"/>
      <c r="O54" s="65"/>
      <c r="P54" s="66"/>
      <c r="Q54" s="68"/>
      <c r="R54" s="65"/>
    </row>
    <row r="55" spans="2:18" ht="21" customHeight="1">
      <c r="B55" s="2616"/>
      <c r="C55" s="163" t="s">
        <v>469</v>
      </c>
      <c r="D55" s="30"/>
      <c r="E55" s="30"/>
      <c r="F55" s="30"/>
      <c r="G55" s="30"/>
      <c r="H55" s="30"/>
      <c r="I55" s="553"/>
      <c r="J55" s="30"/>
      <c r="K55" s="30"/>
      <c r="L55" s="30"/>
      <c r="M55" s="554"/>
      <c r="N55" s="115"/>
      <c r="O55" s="553"/>
      <c r="P55" s="30"/>
      <c r="Q55" s="554"/>
      <c r="R55" s="708"/>
    </row>
    <row r="56" spans="2:18" ht="21" customHeight="1">
      <c r="B56" s="2616"/>
      <c r="C56" s="32"/>
      <c r="D56" s="2627" t="s">
        <v>526</v>
      </c>
      <c r="E56" s="2628"/>
      <c r="F56" s="2628"/>
      <c r="G56" s="2629"/>
      <c r="H56" s="490"/>
      <c r="I56" s="700"/>
      <c r="J56" s="186"/>
      <c r="K56" s="185"/>
      <c r="L56" s="185"/>
      <c r="M56" s="701"/>
      <c r="N56" s="105"/>
      <c r="O56" s="125"/>
      <c r="P56" s="126"/>
      <c r="Q56" s="171"/>
      <c r="R56" s="125"/>
    </row>
    <row r="57" spans="2:18" ht="21" customHeight="1">
      <c r="B57" s="2616"/>
      <c r="C57" s="106"/>
      <c r="D57" s="106"/>
      <c r="E57" s="2511" t="s">
        <v>295</v>
      </c>
      <c r="F57" s="2514"/>
      <c r="G57" s="2512"/>
      <c r="H57" s="644"/>
      <c r="I57" s="645"/>
      <c r="J57" s="646"/>
      <c r="K57" s="107"/>
      <c r="L57" s="107"/>
      <c r="M57" s="522"/>
      <c r="N57" s="669"/>
      <c r="O57" s="111"/>
      <c r="P57" s="112"/>
      <c r="Q57" s="113"/>
      <c r="R57" s="602"/>
    </row>
    <row r="58" spans="2:18" ht="21" customHeight="1">
      <c r="B58" s="2616"/>
      <c r="C58" s="32"/>
      <c r="D58" s="106"/>
      <c r="E58" s="115"/>
      <c r="F58" s="2589" t="s">
        <v>339</v>
      </c>
      <c r="G58" s="2590"/>
      <c r="H58" s="570"/>
      <c r="I58" s="647"/>
      <c r="J58" s="648"/>
      <c r="K58" s="659"/>
      <c r="L58" s="116"/>
      <c r="M58" s="524"/>
      <c r="N58" s="670"/>
      <c r="O58" s="119"/>
      <c r="P58" s="120"/>
      <c r="Q58" s="121"/>
      <c r="R58" s="119"/>
    </row>
    <row r="59" spans="2:18" ht="21" customHeight="1">
      <c r="B59" s="2616"/>
      <c r="C59" s="32"/>
      <c r="D59" s="123"/>
      <c r="E59" s="124"/>
      <c r="F59" s="2582" t="s">
        <v>480</v>
      </c>
      <c r="G59" s="2583"/>
      <c r="H59" s="644"/>
      <c r="I59" s="628"/>
      <c r="J59" s="629"/>
      <c r="K59" s="33"/>
      <c r="L59" s="33"/>
      <c r="M59" s="507"/>
      <c r="N59" s="671"/>
      <c r="O59" s="125"/>
      <c r="P59" s="126"/>
      <c r="Q59" s="171"/>
      <c r="R59" s="571"/>
    </row>
    <row r="60" spans="2:18" ht="21" customHeight="1">
      <c r="B60" s="2616"/>
      <c r="C60" s="32"/>
      <c r="D60" s="106"/>
      <c r="E60" s="115"/>
      <c r="F60" s="60"/>
      <c r="G60" s="129" t="s">
        <v>335</v>
      </c>
      <c r="H60" s="651"/>
      <c r="I60" s="652"/>
      <c r="J60" s="653"/>
      <c r="K60" s="659"/>
      <c r="L60" s="99"/>
      <c r="M60" s="526"/>
      <c r="N60" s="673"/>
      <c r="O60" s="130"/>
      <c r="P60" s="131"/>
      <c r="Q60" s="132"/>
      <c r="R60" s="130"/>
    </row>
    <row r="61" spans="2:18" ht="21" customHeight="1">
      <c r="B61" s="2616"/>
      <c r="C61" s="32"/>
      <c r="D61" s="123"/>
      <c r="E61" s="124"/>
      <c r="F61" s="2582" t="s">
        <v>481</v>
      </c>
      <c r="G61" s="2583"/>
      <c r="H61" s="644"/>
      <c r="I61" s="628"/>
      <c r="J61" s="629"/>
      <c r="K61" s="33"/>
      <c r="L61" s="33"/>
      <c r="M61" s="507"/>
      <c r="N61" s="671"/>
      <c r="O61" s="125"/>
      <c r="P61" s="126"/>
      <c r="Q61" s="171"/>
      <c r="R61" s="571"/>
    </row>
    <row r="62" spans="2:18" ht="21" customHeight="1">
      <c r="B62" s="2616"/>
      <c r="C62" s="32"/>
      <c r="D62" s="106"/>
      <c r="E62" s="115"/>
      <c r="F62" s="60"/>
      <c r="G62" s="129" t="s">
        <v>335</v>
      </c>
      <c r="H62" s="651"/>
      <c r="I62" s="652"/>
      <c r="J62" s="653"/>
      <c r="K62" s="659"/>
      <c r="L62" s="99"/>
      <c r="M62" s="526"/>
      <c r="N62" s="673"/>
      <c r="O62" s="130"/>
      <c r="P62" s="131"/>
      <c r="Q62" s="132"/>
      <c r="R62" s="130"/>
    </row>
    <row r="63" spans="2:18" ht="21" customHeight="1">
      <c r="B63" s="2616"/>
      <c r="C63" s="32"/>
      <c r="D63" s="123"/>
      <c r="E63" s="124"/>
      <c r="F63" s="2582" t="s">
        <v>482</v>
      </c>
      <c r="G63" s="2583"/>
      <c r="H63" s="644"/>
      <c r="I63" s="628"/>
      <c r="J63" s="629"/>
      <c r="K63" s="33"/>
      <c r="L63" s="33"/>
      <c r="M63" s="507"/>
      <c r="N63" s="671"/>
      <c r="O63" s="125"/>
      <c r="P63" s="126"/>
      <c r="Q63" s="171"/>
      <c r="R63" s="571"/>
    </row>
    <row r="64" spans="2:18" ht="21" customHeight="1">
      <c r="B64" s="2616"/>
      <c r="C64" s="32"/>
      <c r="D64" s="106"/>
      <c r="E64" s="115"/>
      <c r="F64" s="60"/>
      <c r="G64" s="129" t="s">
        <v>335</v>
      </c>
      <c r="H64" s="651"/>
      <c r="I64" s="652"/>
      <c r="J64" s="653"/>
      <c r="K64" s="659"/>
      <c r="L64" s="99"/>
      <c r="M64" s="526"/>
      <c r="N64" s="673"/>
      <c r="O64" s="130"/>
      <c r="P64" s="131"/>
      <c r="Q64" s="132"/>
      <c r="R64" s="130"/>
    </row>
    <row r="65" spans="2:18" ht="21" customHeight="1">
      <c r="B65" s="2616"/>
      <c r="C65" s="32"/>
      <c r="D65" s="2621" t="s">
        <v>489</v>
      </c>
      <c r="E65" s="2622"/>
      <c r="F65" s="2622"/>
      <c r="G65" s="2623"/>
      <c r="H65" s="725"/>
      <c r="I65" s="726"/>
      <c r="J65" s="727"/>
      <c r="K65" s="188"/>
      <c r="L65" s="188"/>
      <c r="M65" s="703"/>
      <c r="N65" s="671"/>
      <c r="O65" s="125"/>
      <c r="P65" s="126"/>
      <c r="Q65" s="171"/>
      <c r="R65" s="571"/>
    </row>
    <row r="66" spans="2:18" ht="21" customHeight="1" thickBot="1">
      <c r="B66" s="2616"/>
      <c r="C66" s="40"/>
      <c r="D66" s="179"/>
      <c r="E66" s="2630" t="s">
        <v>335</v>
      </c>
      <c r="F66" s="2631"/>
      <c r="G66" s="2632"/>
      <c r="H66" s="655"/>
      <c r="I66" s="630"/>
      <c r="J66" s="631"/>
      <c r="K66" s="576"/>
      <c r="L66" s="48"/>
      <c r="M66" s="50"/>
      <c r="N66" s="662"/>
      <c r="O66" s="47"/>
      <c r="P66" s="48"/>
      <c r="Q66" s="50"/>
      <c r="R66" s="47"/>
    </row>
    <row r="67" spans="2:18" ht="21" customHeight="1" thickTop="1">
      <c r="B67" s="2616"/>
      <c r="C67" s="32"/>
      <c r="D67" s="2627" t="s">
        <v>453</v>
      </c>
      <c r="E67" s="2628"/>
      <c r="F67" s="2628"/>
      <c r="G67" s="2629"/>
      <c r="H67" s="720"/>
      <c r="I67" s="642"/>
      <c r="J67" s="643"/>
      <c r="K67" s="88"/>
      <c r="L67" s="88"/>
      <c r="M67" s="518"/>
      <c r="N67" s="668"/>
      <c r="O67" s="91"/>
      <c r="P67" s="92"/>
      <c r="Q67" s="170"/>
      <c r="R67" s="729"/>
    </row>
    <row r="68" spans="2:18" ht="21" customHeight="1">
      <c r="B68" s="2616"/>
      <c r="C68" s="32"/>
      <c r="D68" s="60"/>
      <c r="E68" s="2589" t="s">
        <v>335</v>
      </c>
      <c r="F68" s="2635"/>
      <c r="G68" s="2590"/>
      <c r="H68" s="651"/>
      <c r="I68" s="652"/>
      <c r="J68" s="653"/>
      <c r="K68" s="659"/>
      <c r="L68" s="99"/>
      <c r="M68" s="526"/>
      <c r="N68" s="673"/>
      <c r="O68" s="130"/>
      <c r="P68" s="131"/>
      <c r="Q68" s="132"/>
      <c r="R68" s="130"/>
    </row>
    <row r="69" spans="2:18" ht="21" customHeight="1">
      <c r="B69" s="2616"/>
      <c r="C69" s="32"/>
      <c r="D69" s="2621" t="s">
        <v>454</v>
      </c>
      <c r="E69" s="2622"/>
      <c r="F69" s="2622"/>
      <c r="G69" s="2623"/>
      <c r="H69" s="725"/>
      <c r="I69" s="628"/>
      <c r="J69" s="629"/>
      <c r="K69" s="33"/>
      <c r="L69" s="33"/>
      <c r="M69" s="507"/>
      <c r="N69" s="671"/>
      <c r="O69" s="125"/>
      <c r="P69" s="126"/>
      <c r="Q69" s="171"/>
      <c r="R69" s="571"/>
    </row>
    <row r="70" spans="2:18" ht="21" customHeight="1" thickBot="1">
      <c r="B70" s="2616"/>
      <c r="C70" s="40"/>
      <c r="D70" s="41"/>
      <c r="E70" s="2630" t="s">
        <v>335</v>
      </c>
      <c r="F70" s="2631"/>
      <c r="G70" s="2632"/>
      <c r="H70" s="655"/>
      <c r="I70" s="630"/>
      <c r="J70" s="631"/>
      <c r="K70" s="658"/>
      <c r="L70" s="44"/>
      <c r="M70" s="509"/>
      <c r="N70" s="662"/>
      <c r="O70" s="47"/>
      <c r="P70" s="48"/>
      <c r="Q70" s="50"/>
      <c r="R70" s="47"/>
    </row>
    <row r="71" spans="2:18" ht="21" customHeight="1" thickTop="1">
      <c r="B71" s="2616"/>
      <c r="C71" s="32"/>
      <c r="D71" s="2573" t="s">
        <v>496</v>
      </c>
      <c r="E71" s="2574"/>
      <c r="F71" s="2574"/>
      <c r="G71" s="2634"/>
      <c r="H71" s="724"/>
      <c r="I71" s="642"/>
      <c r="J71" s="643"/>
      <c r="K71" s="88"/>
      <c r="L71" s="88"/>
      <c r="M71" s="518"/>
      <c r="N71" s="668"/>
      <c r="O71" s="91"/>
      <c r="P71" s="92"/>
      <c r="Q71" s="170"/>
      <c r="R71" s="729"/>
    </row>
    <row r="72" spans="2:18" ht="21" customHeight="1" thickBot="1">
      <c r="B72" s="2617"/>
      <c r="C72" s="176"/>
      <c r="D72" s="96"/>
      <c r="E72" s="2618" t="s">
        <v>335</v>
      </c>
      <c r="F72" s="2619"/>
      <c r="G72" s="2620"/>
      <c r="H72" s="570"/>
      <c r="I72" s="656"/>
      <c r="J72" s="657"/>
      <c r="K72" s="660"/>
      <c r="L72" s="529"/>
      <c r="M72" s="530"/>
      <c r="N72" s="664"/>
      <c r="O72" s="547"/>
      <c r="P72" s="548"/>
      <c r="Q72" s="549"/>
      <c r="R72" s="65"/>
    </row>
    <row r="73" spans="2:18" ht="21" customHeight="1" thickTop="1">
      <c r="B73" s="16" t="s">
        <v>762</v>
      </c>
      <c r="O73" s="2036" t="s">
        <v>345</v>
      </c>
      <c r="P73" s="2037"/>
      <c r="Q73" s="2038"/>
      <c r="R73" s="36"/>
    </row>
    <row r="74" spans="2:18" ht="21" customHeight="1">
      <c r="B74" s="697" t="s">
        <v>359</v>
      </c>
      <c r="O74" s="2039" t="s">
        <v>347</v>
      </c>
      <c r="P74" s="2033"/>
      <c r="Q74" s="2034"/>
      <c r="R74" s="56"/>
    </row>
    <row r="75" spans="2:18" ht="21" customHeight="1">
      <c r="B75" s="1562" t="s">
        <v>361</v>
      </c>
      <c r="O75" s="2039" t="s">
        <v>362</v>
      </c>
      <c r="P75" s="2033"/>
      <c r="Q75" s="2034"/>
      <c r="R75" s="36"/>
    </row>
    <row r="76" spans="2:18" ht="21" customHeight="1">
      <c r="B76" s="2644" t="s">
        <v>363</v>
      </c>
      <c r="C76" s="2567"/>
      <c r="D76" s="2567"/>
      <c r="E76" s="2567"/>
      <c r="F76" s="2567"/>
      <c r="G76" s="2567"/>
      <c r="H76" s="2567"/>
      <c r="I76" s="2567"/>
      <c r="J76" s="2567"/>
      <c r="K76" s="2567"/>
      <c r="L76" s="2567"/>
      <c r="M76" s="2567"/>
      <c r="N76" s="2559"/>
      <c r="O76" s="2039" t="s">
        <v>318</v>
      </c>
      <c r="P76" s="2033"/>
      <c r="Q76" s="2034"/>
      <c r="R76" s="36"/>
    </row>
    <row r="77" spans="2:18" ht="21" customHeight="1">
      <c r="B77" s="1202" t="s">
        <v>364</v>
      </c>
      <c r="C77" s="1202"/>
      <c r="D77" s="1196"/>
      <c r="E77" s="1202"/>
      <c r="F77" s="1196"/>
      <c r="G77" s="1196"/>
      <c r="H77" s="1196"/>
      <c r="I77" s="1196"/>
      <c r="J77" s="785"/>
      <c r="K77" s="785"/>
      <c r="L77" s="1236"/>
      <c r="M77" s="1196"/>
      <c r="N77" s="1196"/>
      <c r="O77" s="2032" t="s">
        <v>378</v>
      </c>
      <c r="P77" s="2033"/>
      <c r="Q77" s="2034"/>
      <c r="R77" s="36"/>
    </row>
    <row r="78" ht="21" customHeight="1"/>
    <row r="79" ht="21" customHeight="1"/>
    <row r="80" ht="21" customHeight="1"/>
    <row r="81" ht="21" customHeight="1"/>
    <row r="82" ht="21" customHeight="1"/>
    <row r="83" ht="21" customHeight="1"/>
  </sheetData>
  <sheetProtection/>
  <mergeCells count="64">
    <mergeCell ref="D69:G69"/>
    <mergeCell ref="E70:G70"/>
    <mergeCell ref="D71:G71"/>
    <mergeCell ref="E72:G72"/>
    <mergeCell ref="D67:G67"/>
    <mergeCell ref="E68:G68"/>
    <mergeCell ref="D53:G53"/>
    <mergeCell ref="E50:G50"/>
    <mergeCell ref="D51:G51"/>
    <mergeCell ref="E52:G52"/>
    <mergeCell ref="D65:G65"/>
    <mergeCell ref="E66:G66"/>
    <mergeCell ref="F58:G58"/>
    <mergeCell ref="F59:G59"/>
    <mergeCell ref="F61:G61"/>
    <mergeCell ref="F63:G63"/>
    <mergeCell ref="D56:G56"/>
    <mergeCell ref="E54:G54"/>
    <mergeCell ref="E57:G57"/>
    <mergeCell ref="B16:B42"/>
    <mergeCell ref="E42:G42"/>
    <mergeCell ref="D37:G37"/>
    <mergeCell ref="E38:G38"/>
    <mergeCell ref="D23:G23"/>
    <mergeCell ref="E24:G24"/>
    <mergeCell ref="D39:G39"/>
    <mergeCell ref="D41:G41"/>
    <mergeCell ref="F31:G31"/>
    <mergeCell ref="F33:G33"/>
    <mergeCell ref="Q4:R5"/>
    <mergeCell ref="R6:R8"/>
    <mergeCell ref="B6:B8"/>
    <mergeCell ref="B9:B14"/>
    <mergeCell ref="N6:N8"/>
    <mergeCell ref="C9:C14"/>
    <mergeCell ref="D9:F11"/>
    <mergeCell ref="D12:F14"/>
    <mergeCell ref="D21:G21"/>
    <mergeCell ref="E22:G22"/>
    <mergeCell ref="D35:G35"/>
    <mergeCell ref="E36:G36"/>
    <mergeCell ref="E40:G40"/>
    <mergeCell ref="D19:G19"/>
    <mergeCell ref="E20:G20"/>
    <mergeCell ref="D49:G49"/>
    <mergeCell ref="E48:G48"/>
    <mergeCell ref="C6:C8"/>
    <mergeCell ref="D6:G8"/>
    <mergeCell ref="D26:G26"/>
    <mergeCell ref="E27:G27"/>
    <mergeCell ref="F28:G28"/>
    <mergeCell ref="F29:G29"/>
    <mergeCell ref="D17:G17"/>
    <mergeCell ref="E18:G18"/>
    <mergeCell ref="K43:M43"/>
    <mergeCell ref="K44:M44"/>
    <mergeCell ref="O73:Q73"/>
    <mergeCell ref="O75:Q75"/>
    <mergeCell ref="O76:Q76"/>
    <mergeCell ref="O77:Q77"/>
    <mergeCell ref="O74:Q74"/>
    <mergeCell ref="B76:N76"/>
    <mergeCell ref="B46:B72"/>
    <mergeCell ref="D47:G47"/>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59" r:id="rId1"/>
  <rowBreaks count="1" manualBreakCount="1">
    <brk id="44" min="1" max="17" man="1"/>
  </rowBreaks>
</worksheet>
</file>

<file path=xl/worksheets/sheet16.xml><?xml version="1.0" encoding="utf-8"?>
<worksheet xmlns="http://schemas.openxmlformats.org/spreadsheetml/2006/main" xmlns:r="http://schemas.openxmlformats.org/officeDocument/2006/relationships">
  <dimension ref="A1:R69"/>
  <sheetViews>
    <sheetView view="pageBreakPreview" zoomScale="80" zoomScaleSheetLayoutView="80" zoomScalePageLayoutView="0" workbookViewId="0" topLeftCell="G1">
      <selection activeCell="O60" sqref="O60"/>
    </sheetView>
  </sheetViews>
  <sheetFormatPr defaultColWidth="8.796875" defaultRowHeight="15"/>
  <cols>
    <col min="1" max="1" width="2.59765625" style="191" customWidth="1"/>
    <col min="2" max="2" width="9" style="191" customWidth="1"/>
    <col min="3" max="3" width="3.59765625" style="191" customWidth="1"/>
    <col min="4" max="4" width="2.59765625" style="191" customWidth="1"/>
    <col min="5" max="5" width="25.8984375" style="191" customWidth="1"/>
    <col min="6" max="6" width="7.8984375" style="191" customWidth="1"/>
    <col min="7" max="18" width="15.8984375" style="191" customWidth="1"/>
    <col min="19" max="16384" width="9" style="191" customWidth="1"/>
  </cols>
  <sheetData>
    <row r="1" ht="19.5" customHeight="1">
      <c r="A1" s="11" t="s">
        <v>465</v>
      </c>
    </row>
    <row r="2" ht="16.5" customHeight="1">
      <c r="A2" s="11" t="s">
        <v>536</v>
      </c>
    </row>
    <row r="3" ht="16.5" customHeight="1">
      <c r="A3" s="11" t="s">
        <v>148</v>
      </c>
    </row>
    <row r="4" ht="3" customHeight="1" thickBot="1"/>
    <row r="5" spans="2:18" s="12" customFormat="1" ht="15" customHeight="1" thickTop="1">
      <c r="B5" s="2085" t="s">
        <v>600</v>
      </c>
      <c r="C5" s="2088" t="s">
        <v>594</v>
      </c>
      <c r="D5" s="2089"/>
      <c r="E5" s="2089"/>
      <c r="F5" s="2090"/>
      <c r="G5" s="17" t="s">
        <v>597</v>
      </c>
      <c r="H5" s="18" t="s">
        <v>597</v>
      </c>
      <c r="I5" s="17" t="s">
        <v>597</v>
      </c>
      <c r="J5" s="17" t="s">
        <v>597</v>
      </c>
      <c r="K5" s="18" t="s">
        <v>597</v>
      </c>
      <c r="L5" s="2568" t="s">
        <v>117</v>
      </c>
      <c r="M5" s="19" t="s">
        <v>597</v>
      </c>
      <c r="N5" s="20" t="s">
        <v>597</v>
      </c>
      <c r="O5" s="20" t="s">
        <v>597</v>
      </c>
      <c r="P5" s="20" t="s">
        <v>597</v>
      </c>
      <c r="Q5" s="150" t="s">
        <v>597</v>
      </c>
      <c r="R5" s="2594" t="s">
        <v>123</v>
      </c>
    </row>
    <row r="6" spans="2:18" s="12" customFormat="1" ht="15" customHeight="1">
      <c r="B6" s="2086"/>
      <c r="C6" s="2091"/>
      <c r="D6" s="2092"/>
      <c r="E6" s="2092"/>
      <c r="F6" s="2093"/>
      <c r="G6" s="22" t="s">
        <v>124</v>
      </c>
      <c r="H6" s="23" t="s">
        <v>125</v>
      </c>
      <c r="I6" s="22" t="s">
        <v>126</v>
      </c>
      <c r="J6" s="22" t="s">
        <v>127</v>
      </c>
      <c r="K6" s="23" t="s">
        <v>128</v>
      </c>
      <c r="L6" s="2569"/>
      <c r="M6" s="24" t="s">
        <v>118</v>
      </c>
      <c r="N6" s="22" t="s">
        <v>119</v>
      </c>
      <c r="O6" s="22" t="s">
        <v>120</v>
      </c>
      <c r="P6" s="22" t="s">
        <v>121</v>
      </c>
      <c r="Q6" s="154" t="s">
        <v>122</v>
      </c>
      <c r="R6" s="2595"/>
    </row>
    <row r="7" spans="2:18" s="12" customFormat="1" ht="15" customHeight="1" thickBot="1">
      <c r="B7" s="2087"/>
      <c r="C7" s="2094"/>
      <c r="D7" s="2095"/>
      <c r="E7" s="2095"/>
      <c r="F7" s="2096"/>
      <c r="G7" s="25" t="s">
        <v>598</v>
      </c>
      <c r="H7" s="26" t="s">
        <v>598</v>
      </c>
      <c r="I7" s="25" t="s">
        <v>598</v>
      </c>
      <c r="J7" s="25" t="s">
        <v>598</v>
      </c>
      <c r="K7" s="27" t="s">
        <v>599</v>
      </c>
      <c r="L7" s="2570"/>
      <c r="M7" s="28"/>
      <c r="N7" s="29"/>
      <c r="O7" s="29"/>
      <c r="P7" s="29"/>
      <c r="Q7" s="157"/>
      <c r="R7" s="2596"/>
    </row>
    <row r="8" spans="2:18" ht="13.5" customHeight="1">
      <c r="B8" s="2107" t="s">
        <v>510</v>
      </c>
      <c r="C8" s="2110" t="s">
        <v>56</v>
      </c>
      <c r="D8" s="192" t="s">
        <v>560</v>
      </c>
      <c r="E8" s="192"/>
      <c r="F8" s="193"/>
      <c r="G8" s="194"/>
      <c r="H8" s="194"/>
      <c r="I8" s="194"/>
      <c r="J8" s="194"/>
      <c r="K8" s="195"/>
      <c r="L8" s="196"/>
      <c r="M8" s="197"/>
      <c r="N8" s="194"/>
      <c r="O8" s="194"/>
      <c r="P8" s="194"/>
      <c r="Q8" s="198"/>
      <c r="R8" s="199"/>
    </row>
    <row r="9" spans="2:18" ht="13.5" customHeight="1">
      <c r="B9" s="2108"/>
      <c r="C9" s="2082"/>
      <c r="D9" s="2068" t="s">
        <v>57</v>
      </c>
      <c r="E9" s="2069"/>
      <c r="F9" s="200" t="s">
        <v>561</v>
      </c>
      <c r="G9" s="201"/>
      <c r="H9" s="201"/>
      <c r="I9" s="201"/>
      <c r="J9" s="201"/>
      <c r="K9" s="202"/>
      <c r="L9" s="203"/>
      <c r="M9" s="204"/>
      <c r="N9" s="201"/>
      <c r="O9" s="201"/>
      <c r="P9" s="201"/>
      <c r="Q9" s="205"/>
      <c r="R9" s="206"/>
    </row>
    <row r="10" spans="2:18" ht="13.5" customHeight="1">
      <c r="B10" s="2108"/>
      <c r="C10" s="2082"/>
      <c r="D10" s="207" t="s">
        <v>562</v>
      </c>
      <c r="E10" s="207"/>
      <c r="F10" s="208"/>
      <c r="G10" s="209"/>
      <c r="H10" s="209"/>
      <c r="I10" s="209"/>
      <c r="J10" s="209"/>
      <c r="K10" s="210"/>
      <c r="L10" s="211"/>
      <c r="M10" s="212"/>
      <c r="N10" s="209"/>
      <c r="O10" s="209"/>
      <c r="P10" s="209"/>
      <c r="Q10" s="213"/>
      <c r="R10" s="214"/>
    </row>
    <row r="11" spans="2:18" ht="13.5" customHeight="1">
      <c r="B11" s="2108"/>
      <c r="C11" s="2082"/>
      <c r="D11" s="2068" t="s">
        <v>58</v>
      </c>
      <c r="E11" s="2069"/>
      <c r="F11" s="200" t="s">
        <v>561</v>
      </c>
      <c r="G11" s="201"/>
      <c r="H11" s="201"/>
      <c r="I11" s="201"/>
      <c r="J11" s="201"/>
      <c r="K11" s="202"/>
      <c r="L11" s="203"/>
      <c r="M11" s="204"/>
      <c r="N11" s="201"/>
      <c r="O11" s="201"/>
      <c r="P11" s="201"/>
      <c r="Q11" s="205"/>
      <c r="R11" s="206"/>
    </row>
    <row r="12" spans="2:18" ht="13.5" customHeight="1">
      <c r="B12" s="2108"/>
      <c r="C12" s="2082"/>
      <c r="D12" s="207" t="s">
        <v>563</v>
      </c>
      <c r="E12" s="207"/>
      <c r="F12" s="208"/>
      <c r="G12" s="209"/>
      <c r="H12" s="209"/>
      <c r="I12" s="209"/>
      <c r="J12" s="209"/>
      <c r="K12" s="210"/>
      <c r="L12" s="211"/>
      <c r="M12" s="212"/>
      <c r="N12" s="209"/>
      <c r="O12" s="209"/>
      <c r="P12" s="209"/>
      <c r="Q12" s="213"/>
      <c r="R12" s="214"/>
    </row>
    <row r="13" spans="2:18" ht="13.5" customHeight="1">
      <c r="B13" s="2108"/>
      <c r="C13" s="2082"/>
      <c r="D13" s="2068" t="s">
        <v>59</v>
      </c>
      <c r="E13" s="2069"/>
      <c r="F13" s="200" t="s">
        <v>561</v>
      </c>
      <c r="G13" s="201"/>
      <c r="H13" s="201"/>
      <c r="I13" s="201"/>
      <c r="J13" s="201"/>
      <c r="K13" s="202"/>
      <c r="L13" s="203"/>
      <c r="M13" s="204"/>
      <c r="N13" s="201"/>
      <c r="O13" s="201"/>
      <c r="P13" s="201"/>
      <c r="Q13" s="205"/>
      <c r="R13" s="206"/>
    </row>
    <row r="14" spans="2:18" ht="13.5" customHeight="1">
      <c r="B14" s="2108"/>
      <c r="C14" s="2082"/>
      <c r="D14" s="207" t="s">
        <v>564</v>
      </c>
      <c r="E14" s="207"/>
      <c r="F14" s="208"/>
      <c r="G14" s="209"/>
      <c r="H14" s="209"/>
      <c r="I14" s="209"/>
      <c r="J14" s="209"/>
      <c r="K14" s="210"/>
      <c r="L14" s="211"/>
      <c r="M14" s="212"/>
      <c r="N14" s="209"/>
      <c r="O14" s="209"/>
      <c r="P14" s="209"/>
      <c r="Q14" s="213"/>
      <c r="R14" s="214"/>
    </row>
    <row r="15" spans="2:18" ht="13.5" customHeight="1">
      <c r="B15" s="2108"/>
      <c r="C15" s="2067"/>
      <c r="D15" s="2068" t="s">
        <v>60</v>
      </c>
      <c r="E15" s="2069"/>
      <c r="F15" s="200" t="s">
        <v>561</v>
      </c>
      <c r="G15" s="201"/>
      <c r="H15" s="201"/>
      <c r="I15" s="201"/>
      <c r="J15" s="201"/>
      <c r="K15" s="202"/>
      <c r="L15" s="203"/>
      <c r="M15" s="204"/>
      <c r="N15" s="201"/>
      <c r="O15" s="201"/>
      <c r="P15" s="201"/>
      <c r="Q15" s="205"/>
      <c r="R15" s="206"/>
    </row>
    <row r="16" spans="2:18" ht="13.5" customHeight="1">
      <c r="B16" s="2108"/>
      <c r="C16" s="2066" t="s">
        <v>61</v>
      </c>
      <c r="D16" s="215" t="s">
        <v>565</v>
      </c>
      <c r="E16" s="216"/>
      <c r="F16" s="208"/>
      <c r="G16" s="209"/>
      <c r="H16" s="209"/>
      <c r="I16" s="209"/>
      <c r="J16" s="209"/>
      <c r="K16" s="210"/>
      <c r="L16" s="211"/>
      <c r="M16" s="212"/>
      <c r="N16" s="209"/>
      <c r="O16" s="209"/>
      <c r="P16" s="209"/>
      <c r="Q16" s="213"/>
      <c r="R16" s="214"/>
    </row>
    <row r="17" spans="2:18" ht="13.5" customHeight="1">
      <c r="B17" s="2108"/>
      <c r="C17" s="2082"/>
      <c r="D17" s="2083" t="s">
        <v>62</v>
      </c>
      <c r="E17" s="2084"/>
      <c r="F17" s="200" t="s">
        <v>561</v>
      </c>
      <c r="G17" s="201"/>
      <c r="H17" s="201"/>
      <c r="I17" s="201"/>
      <c r="J17" s="201"/>
      <c r="K17" s="202"/>
      <c r="L17" s="203"/>
      <c r="M17" s="204"/>
      <c r="N17" s="201"/>
      <c r="O17" s="201"/>
      <c r="P17" s="201"/>
      <c r="Q17" s="205"/>
      <c r="R17" s="206"/>
    </row>
    <row r="18" spans="2:18" ht="13.5" customHeight="1">
      <c r="B18" s="2108"/>
      <c r="C18" s="2082"/>
      <c r="D18" s="215" t="s">
        <v>500</v>
      </c>
      <c r="E18" s="216"/>
      <c r="F18" s="208"/>
      <c r="G18" s="209"/>
      <c r="H18" s="209"/>
      <c r="I18" s="209"/>
      <c r="J18" s="209"/>
      <c r="K18" s="210"/>
      <c r="L18" s="211"/>
      <c r="M18" s="212"/>
      <c r="N18" s="209"/>
      <c r="O18" s="209"/>
      <c r="P18" s="209"/>
      <c r="Q18" s="213"/>
      <c r="R18" s="214"/>
    </row>
    <row r="19" spans="2:18" ht="13.5" customHeight="1">
      <c r="B19" s="2108"/>
      <c r="C19" s="2067"/>
      <c r="D19" s="2083" t="s">
        <v>63</v>
      </c>
      <c r="E19" s="2084"/>
      <c r="F19" s="200" t="s">
        <v>561</v>
      </c>
      <c r="G19" s="201"/>
      <c r="H19" s="201"/>
      <c r="I19" s="201"/>
      <c r="J19" s="201"/>
      <c r="K19" s="202"/>
      <c r="L19" s="203"/>
      <c r="M19" s="204"/>
      <c r="N19" s="201"/>
      <c r="O19" s="201"/>
      <c r="P19" s="201"/>
      <c r="Q19" s="205"/>
      <c r="R19" s="206"/>
    </row>
    <row r="20" spans="2:18" ht="13.5" customHeight="1">
      <c r="B20" s="2108"/>
      <c r="C20" s="2066" t="s">
        <v>64</v>
      </c>
      <c r="D20" s="207" t="s">
        <v>566</v>
      </c>
      <c r="E20" s="207"/>
      <c r="F20" s="208"/>
      <c r="G20" s="209"/>
      <c r="H20" s="209"/>
      <c r="I20" s="209"/>
      <c r="J20" s="209"/>
      <c r="K20" s="210"/>
      <c r="L20" s="211"/>
      <c r="M20" s="212"/>
      <c r="N20" s="209"/>
      <c r="O20" s="209"/>
      <c r="P20" s="209"/>
      <c r="Q20" s="213"/>
      <c r="R20" s="214"/>
    </row>
    <row r="21" spans="2:18" ht="13.5" customHeight="1">
      <c r="B21" s="2108"/>
      <c r="C21" s="2067"/>
      <c r="D21" s="2068" t="s">
        <v>65</v>
      </c>
      <c r="E21" s="2069"/>
      <c r="F21" s="200" t="s">
        <v>561</v>
      </c>
      <c r="G21" s="201"/>
      <c r="H21" s="201"/>
      <c r="I21" s="201"/>
      <c r="J21" s="201"/>
      <c r="K21" s="202"/>
      <c r="L21" s="203"/>
      <c r="M21" s="204"/>
      <c r="N21" s="201"/>
      <c r="O21" s="201"/>
      <c r="P21" s="201"/>
      <c r="Q21" s="205"/>
      <c r="R21" s="206"/>
    </row>
    <row r="22" spans="2:18" ht="13.5" customHeight="1">
      <c r="B22" s="2109"/>
      <c r="C22" s="2066" t="s">
        <v>66</v>
      </c>
      <c r="D22" s="217" t="s">
        <v>470</v>
      </c>
      <c r="E22" s="207"/>
      <c r="F22" s="208"/>
      <c r="G22" s="209"/>
      <c r="H22" s="209"/>
      <c r="I22" s="209"/>
      <c r="J22" s="209"/>
      <c r="K22" s="210"/>
      <c r="L22" s="211"/>
      <c r="M22" s="212"/>
      <c r="N22" s="209"/>
      <c r="O22" s="209"/>
      <c r="P22" s="209"/>
      <c r="Q22" s="213"/>
      <c r="R22" s="214"/>
    </row>
    <row r="23" spans="2:18" ht="13.5" customHeight="1" thickBot="1">
      <c r="B23" s="2109"/>
      <c r="C23" s="2647"/>
      <c r="D23" s="2645" t="s">
        <v>67</v>
      </c>
      <c r="E23" s="2646"/>
      <c r="F23" s="218" t="s">
        <v>561</v>
      </c>
      <c r="G23" s="219"/>
      <c r="H23" s="219"/>
      <c r="I23" s="219"/>
      <c r="J23" s="219"/>
      <c r="K23" s="220"/>
      <c r="L23" s="221"/>
      <c r="M23" s="222"/>
      <c r="N23" s="219"/>
      <c r="O23" s="219"/>
      <c r="P23" s="219"/>
      <c r="Q23" s="223"/>
      <c r="R23" s="224"/>
    </row>
    <row r="24" spans="2:18" ht="13.5" customHeight="1">
      <c r="B24" s="2648" t="s">
        <v>314</v>
      </c>
      <c r="C24" s="2073" t="s">
        <v>319</v>
      </c>
      <c r="D24" s="232" t="s">
        <v>567</v>
      </c>
      <c r="E24" s="233"/>
      <c r="F24" s="234"/>
      <c r="G24" s="235"/>
      <c r="H24" s="235"/>
      <c r="I24" s="235"/>
      <c r="J24" s="235"/>
      <c r="K24" s="236"/>
      <c r="L24" s="237"/>
      <c r="M24" s="238"/>
      <c r="N24" s="235"/>
      <c r="O24" s="235"/>
      <c r="P24" s="235"/>
      <c r="Q24" s="239"/>
      <c r="R24" s="240"/>
    </row>
    <row r="25" spans="2:18" ht="13.5" customHeight="1">
      <c r="B25" s="2649"/>
      <c r="C25" s="2073"/>
      <c r="D25" s="2068" t="s">
        <v>68</v>
      </c>
      <c r="E25" s="2069"/>
      <c r="F25" s="200" t="s">
        <v>561</v>
      </c>
      <c r="G25" s="201"/>
      <c r="H25" s="201"/>
      <c r="I25" s="201"/>
      <c r="J25" s="201"/>
      <c r="K25" s="202"/>
      <c r="L25" s="203"/>
      <c r="M25" s="204"/>
      <c r="N25" s="201"/>
      <c r="O25" s="201"/>
      <c r="P25" s="201"/>
      <c r="Q25" s="205"/>
      <c r="R25" s="206"/>
    </row>
    <row r="26" spans="2:18" ht="13.5" customHeight="1">
      <c r="B26" s="2649"/>
      <c r="C26" s="2073"/>
      <c r="D26" s="241" t="s">
        <v>501</v>
      </c>
      <c r="E26" s="242"/>
      <c r="F26" s="234"/>
      <c r="G26" s="235"/>
      <c r="H26" s="235"/>
      <c r="I26" s="235"/>
      <c r="J26" s="235"/>
      <c r="K26" s="236"/>
      <c r="L26" s="237"/>
      <c r="M26" s="238"/>
      <c r="N26" s="235"/>
      <c r="O26" s="235"/>
      <c r="P26" s="235"/>
      <c r="Q26" s="239"/>
      <c r="R26" s="240"/>
    </row>
    <row r="27" spans="2:18" ht="13.5" customHeight="1">
      <c r="B27" s="2649"/>
      <c r="C27" s="2073"/>
      <c r="D27" s="2068" t="s">
        <v>69</v>
      </c>
      <c r="E27" s="2069"/>
      <c r="F27" s="200" t="s">
        <v>561</v>
      </c>
      <c r="G27" s="201"/>
      <c r="H27" s="201"/>
      <c r="I27" s="201"/>
      <c r="J27" s="201"/>
      <c r="K27" s="202"/>
      <c r="L27" s="203"/>
      <c r="M27" s="204"/>
      <c r="N27" s="201"/>
      <c r="O27" s="201"/>
      <c r="P27" s="201"/>
      <c r="Q27" s="205"/>
      <c r="R27" s="206"/>
    </row>
    <row r="28" spans="2:18" ht="13.5" customHeight="1">
      <c r="B28" s="2649"/>
      <c r="C28" s="2073"/>
      <c r="D28" s="217" t="s">
        <v>502</v>
      </c>
      <c r="E28" s="207"/>
      <c r="F28" s="208"/>
      <c r="G28" s="209"/>
      <c r="H28" s="209"/>
      <c r="I28" s="209"/>
      <c r="J28" s="209"/>
      <c r="K28" s="210"/>
      <c r="L28" s="211"/>
      <c r="M28" s="212"/>
      <c r="N28" s="209"/>
      <c r="O28" s="209"/>
      <c r="P28" s="209"/>
      <c r="Q28" s="213"/>
      <c r="R28" s="214"/>
    </row>
    <row r="29" spans="2:18" ht="13.5" customHeight="1">
      <c r="B29" s="2649"/>
      <c r="C29" s="2073"/>
      <c r="D29" s="2075" t="s">
        <v>70</v>
      </c>
      <c r="E29" s="2076"/>
      <c r="F29" s="200" t="s">
        <v>561</v>
      </c>
      <c r="G29" s="201"/>
      <c r="H29" s="201"/>
      <c r="I29" s="201"/>
      <c r="J29" s="201"/>
      <c r="K29" s="202"/>
      <c r="L29" s="203"/>
      <c r="M29" s="204"/>
      <c r="N29" s="201"/>
      <c r="O29" s="201"/>
      <c r="P29" s="201"/>
      <c r="Q29" s="205"/>
      <c r="R29" s="206"/>
    </row>
    <row r="30" spans="2:18" ht="13.5" customHeight="1">
      <c r="B30" s="2649"/>
      <c r="C30" s="2073"/>
      <c r="D30" s="217" t="s">
        <v>71</v>
      </c>
      <c r="E30" s="207"/>
      <c r="F30" s="208"/>
      <c r="G30" s="209"/>
      <c r="H30" s="209"/>
      <c r="I30" s="209"/>
      <c r="J30" s="209"/>
      <c r="K30" s="210"/>
      <c r="L30" s="211"/>
      <c r="M30" s="212"/>
      <c r="N30" s="209"/>
      <c r="O30" s="209"/>
      <c r="P30" s="209"/>
      <c r="Q30" s="213"/>
      <c r="R30" s="214"/>
    </row>
    <row r="31" spans="2:18" ht="13.5" customHeight="1">
      <c r="B31" s="2649"/>
      <c r="C31" s="2074"/>
      <c r="D31" s="2077" t="s">
        <v>72</v>
      </c>
      <c r="E31" s="2078"/>
      <c r="F31" s="200" t="s">
        <v>561</v>
      </c>
      <c r="G31" s="201"/>
      <c r="H31" s="201"/>
      <c r="I31" s="201"/>
      <c r="J31" s="201"/>
      <c r="K31" s="202"/>
      <c r="L31" s="203"/>
      <c r="M31" s="204"/>
      <c r="N31" s="201"/>
      <c r="O31" s="201"/>
      <c r="P31" s="201"/>
      <c r="Q31" s="205"/>
      <c r="R31" s="206"/>
    </row>
    <row r="32" spans="2:18" ht="13.5" customHeight="1">
      <c r="B32" s="2649"/>
      <c r="C32" s="2079" t="s">
        <v>320</v>
      </c>
      <c r="D32" s="217" t="s">
        <v>470</v>
      </c>
      <c r="E32" s="233"/>
      <c r="F32" s="234"/>
      <c r="G32" s="235"/>
      <c r="H32" s="235"/>
      <c r="I32" s="235"/>
      <c r="J32" s="235"/>
      <c r="K32" s="236"/>
      <c r="L32" s="237"/>
      <c r="M32" s="238"/>
      <c r="N32" s="235"/>
      <c r="O32" s="235"/>
      <c r="P32" s="235"/>
      <c r="Q32" s="239"/>
      <c r="R32" s="240"/>
    </row>
    <row r="33" spans="2:18" ht="13.5" customHeight="1" thickBot="1">
      <c r="B33" s="2650"/>
      <c r="C33" s="2079"/>
      <c r="D33" s="2080" t="s">
        <v>74</v>
      </c>
      <c r="E33" s="2081"/>
      <c r="F33" s="225" t="s">
        <v>561</v>
      </c>
      <c r="G33" s="226"/>
      <c r="H33" s="226"/>
      <c r="I33" s="226"/>
      <c r="J33" s="226"/>
      <c r="K33" s="227"/>
      <c r="L33" s="228"/>
      <c r="M33" s="229"/>
      <c r="N33" s="226"/>
      <c r="O33" s="226"/>
      <c r="P33" s="226"/>
      <c r="Q33" s="230"/>
      <c r="R33" s="231"/>
    </row>
    <row r="34" spans="2:18" ht="13.5" customHeight="1">
      <c r="B34" s="243"/>
      <c r="C34" s="243" t="s">
        <v>676</v>
      </c>
      <c r="D34" s="192"/>
      <c r="E34" s="192"/>
      <c r="F34" s="193"/>
      <c r="G34" s="194"/>
      <c r="H34" s="194"/>
      <c r="I34" s="194"/>
      <c r="J34" s="194"/>
      <c r="K34" s="195"/>
      <c r="L34" s="196"/>
      <c r="M34" s="197"/>
      <c r="N34" s="194"/>
      <c r="O34" s="194"/>
      <c r="P34" s="194"/>
      <c r="Q34" s="198"/>
      <c r="R34" s="199"/>
    </row>
    <row r="35" spans="2:18" s="12" customFormat="1" ht="13.5" customHeight="1">
      <c r="B35" s="245"/>
      <c r="C35" s="2651" t="s">
        <v>75</v>
      </c>
      <c r="D35" s="2652"/>
      <c r="E35" s="2652"/>
      <c r="F35" s="2653"/>
      <c r="G35" s="107"/>
      <c r="H35" s="139"/>
      <c r="I35" s="107"/>
      <c r="J35" s="107"/>
      <c r="K35" s="109"/>
      <c r="L35" s="110"/>
      <c r="M35" s="111"/>
      <c r="N35" s="112"/>
      <c r="O35" s="112"/>
      <c r="P35" s="112"/>
      <c r="Q35" s="113"/>
      <c r="R35" s="246"/>
    </row>
    <row r="36" spans="2:18" s="12" customFormat="1" ht="13.5" customHeight="1" thickBot="1">
      <c r="B36" s="730"/>
      <c r="C36" s="2656" t="s">
        <v>531</v>
      </c>
      <c r="D36" s="2657"/>
      <c r="E36" s="2657"/>
      <c r="F36" s="2653"/>
      <c r="G36" s="107"/>
      <c r="H36" s="139"/>
      <c r="I36" s="107"/>
      <c r="J36" s="107"/>
      <c r="K36" s="109"/>
      <c r="L36" s="110"/>
      <c r="M36" s="854"/>
      <c r="N36" s="855"/>
      <c r="O36" s="855"/>
      <c r="P36" s="855"/>
      <c r="Q36" s="856"/>
      <c r="R36" s="246"/>
    </row>
    <row r="37" spans="7:18" ht="6" customHeight="1" thickBot="1" thickTop="1">
      <c r="G37" s="247"/>
      <c r="H37" s="247"/>
      <c r="I37" s="247"/>
      <c r="J37" s="247"/>
      <c r="K37" s="247"/>
      <c r="L37" s="248"/>
      <c r="M37" s="247"/>
      <c r="N37" s="247"/>
      <c r="O37" s="247"/>
      <c r="P37" s="247"/>
      <c r="Q37" s="247"/>
      <c r="R37" s="247"/>
    </row>
    <row r="38" spans="2:18" ht="15.75" customHeight="1" thickTop="1">
      <c r="B38" s="2046" t="s">
        <v>510</v>
      </c>
      <c r="C38" s="243" t="s">
        <v>568</v>
      </c>
      <c r="D38" s="249"/>
      <c r="E38" s="250"/>
      <c r="F38" s="249"/>
      <c r="G38" s="251"/>
      <c r="H38" s="251"/>
      <c r="I38" s="251"/>
      <c r="J38" s="251"/>
      <c r="K38" s="252"/>
      <c r="L38" s="253"/>
      <c r="M38" s="254"/>
      <c r="N38" s="255"/>
      <c r="O38" s="255"/>
      <c r="P38" s="255"/>
      <c r="Q38" s="256"/>
      <c r="R38" s="257"/>
    </row>
    <row r="39" spans="2:18" ht="15.75" customHeight="1">
      <c r="B39" s="2047"/>
      <c r="C39" s="258"/>
      <c r="D39" s="259" t="s">
        <v>365</v>
      </c>
      <c r="E39" s="260"/>
      <c r="F39" s="261"/>
      <c r="G39" s="262"/>
      <c r="H39" s="262"/>
      <c r="I39" s="262"/>
      <c r="J39" s="262"/>
      <c r="K39" s="263"/>
      <c r="L39" s="264"/>
      <c r="M39" s="265"/>
      <c r="N39" s="262"/>
      <c r="O39" s="262"/>
      <c r="P39" s="262"/>
      <c r="Q39" s="266"/>
      <c r="R39" s="267"/>
    </row>
    <row r="40" spans="2:18" ht="15.75" customHeight="1">
      <c r="B40" s="2047"/>
      <c r="C40" s="258"/>
      <c r="D40" s="268"/>
      <c r="E40" s="269" t="s">
        <v>503</v>
      </c>
      <c r="F40" s="270"/>
      <c r="G40" s="271"/>
      <c r="H40" s="271"/>
      <c r="I40" s="271"/>
      <c r="J40" s="271"/>
      <c r="K40" s="269"/>
      <c r="L40" s="272"/>
      <c r="M40" s="273"/>
      <c r="N40" s="271"/>
      <c r="O40" s="271"/>
      <c r="P40" s="271"/>
      <c r="Q40" s="274"/>
      <c r="R40" s="275"/>
    </row>
    <row r="41" spans="2:18" ht="15.75" customHeight="1">
      <c r="B41" s="2047"/>
      <c r="C41" s="258"/>
      <c r="D41" s="268"/>
      <c r="E41" s="269" t="s">
        <v>504</v>
      </c>
      <c r="F41" s="270"/>
      <c r="G41" s="271"/>
      <c r="H41" s="271"/>
      <c r="I41" s="271"/>
      <c r="J41" s="271"/>
      <c r="K41" s="269"/>
      <c r="L41" s="272"/>
      <c r="M41" s="273"/>
      <c r="N41" s="271"/>
      <c r="O41" s="271"/>
      <c r="P41" s="271"/>
      <c r="Q41" s="274"/>
      <c r="R41" s="275"/>
    </row>
    <row r="42" spans="2:18" ht="15.75" customHeight="1" thickBot="1">
      <c r="B42" s="2047"/>
      <c r="C42" s="258"/>
      <c r="D42" s="268"/>
      <c r="E42" s="269" t="s">
        <v>505</v>
      </c>
      <c r="F42" s="270"/>
      <c r="G42" s="271"/>
      <c r="H42" s="271"/>
      <c r="I42" s="271"/>
      <c r="J42" s="271"/>
      <c r="K42" s="269"/>
      <c r="L42" s="276"/>
      <c r="M42" s="277"/>
      <c r="N42" s="278"/>
      <c r="O42" s="278"/>
      <c r="P42" s="278"/>
      <c r="Q42" s="279"/>
      <c r="R42" s="275"/>
    </row>
    <row r="43" spans="2:18" ht="15.75" customHeight="1">
      <c r="B43" s="2048"/>
      <c r="C43" s="243" t="s">
        <v>511</v>
      </c>
      <c r="D43" s="250"/>
      <c r="E43" s="250"/>
      <c r="F43" s="249"/>
      <c r="G43" s="251"/>
      <c r="H43" s="251"/>
      <c r="I43" s="251"/>
      <c r="J43" s="251"/>
      <c r="K43" s="252"/>
      <c r="L43" s="280"/>
      <c r="M43" s="281"/>
      <c r="N43" s="251"/>
      <c r="O43" s="251"/>
      <c r="P43" s="251"/>
      <c r="Q43" s="282"/>
      <c r="R43" s="257"/>
    </row>
    <row r="44" spans="2:18" ht="15.75" customHeight="1" thickBot="1">
      <c r="B44" s="2049"/>
      <c r="C44" s="258"/>
      <c r="D44" s="259" t="s">
        <v>365</v>
      </c>
      <c r="E44" s="260"/>
      <c r="F44" s="261"/>
      <c r="G44" s="262"/>
      <c r="H44" s="262"/>
      <c r="I44" s="262"/>
      <c r="J44" s="262"/>
      <c r="K44" s="263"/>
      <c r="L44" s="264"/>
      <c r="M44" s="265"/>
      <c r="N44" s="262"/>
      <c r="O44" s="262"/>
      <c r="P44" s="262"/>
      <c r="Q44" s="266"/>
      <c r="R44" s="267"/>
    </row>
    <row r="45" spans="2:18" ht="15.75" customHeight="1">
      <c r="B45" s="2046" t="s">
        <v>472</v>
      </c>
      <c r="C45" s="243" t="s">
        <v>569</v>
      </c>
      <c r="D45" s="249"/>
      <c r="E45" s="250"/>
      <c r="F45" s="249"/>
      <c r="G45" s="251"/>
      <c r="H45" s="251"/>
      <c r="I45" s="251"/>
      <c r="J45" s="251"/>
      <c r="K45" s="252"/>
      <c r="L45" s="280"/>
      <c r="M45" s="281"/>
      <c r="N45" s="251"/>
      <c r="O45" s="251"/>
      <c r="P45" s="251"/>
      <c r="Q45" s="282"/>
      <c r="R45" s="257"/>
    </row>
    <row r="46" spans="2:18" ht="15.75" customHeight="1">
      <c r="B46" s="2047"/>
      <c r="C46" s="244"/>
      <c r="D46" s="283" t="s">
        <v>490</v>
      </c>
      <c r="E46" s="233"/>
      <c r="F46" s="284"/>
      <c r="G46" s="285"/>
      <c r="H46" s="285"/>
      <c r="I46" s="285"/>
      <c r="J46" s="285"/>
      <c r="K46" s="286"/>
      <c r="L46" s="253"/>
      <c r="M46" s="287"/>
      <c r="N46" s="285"/>
      <c r="O46" s="285"/>
      <c r="P46" s="285"/>
      <c r="Q46" s="288"/>
      <c r="R46" s="289"/>
    </row>
    <row r="47" spans="2:18" ht="15.75" customHeight="1">
      <c r="B47" s="2047"/>
      <c r="C47" s="258"/>
      <c r="D47" s="259" t="s">
        <v>365</v>
      </c>
      <c r="E47" s="260"/>
      <c r="F47" s="261"/>
      <c r="G47" s="262"/>
      <c r="H47" s="262"/>
      <c r="I47" s="262"/>
      <c r="J47" s="262"/>
      <c r="K47" s="263"/>
      <c r="L47" s="264"/>
      <c r="M47" s="265"/>
      <c r="N47" s="262"/>
      <c r="O47" s="262"/>
      <c r="P47" s="262"/>
      <c r="Q47" s="266"/>
      <c r="R47" s="267"/>
    </row>
    <row r="48" spans="2:18" ht="15.75" customHeight="1">
      <c r="B48" s="2047"/>
      <c r="C48" s="258"/>
      <c r="D48" s="268"/>
      <c r="E48" s="269" t="s">
        <v>506</v>
      </c>
      <c r="F48" s="270"/>
      <c r="G48" s="271"/>
      <c r="H48" s="271"/>
      <c r="I48" s="271"/>
      <c r="J48" s="271"/>
      <c r="K48" s="269"/>
      <c r="L48" s="272"/>
      <c r="M48" s="273"/>
      <c r="N48" s="271"/>
      <c r="O48" s="271"/>
      <c r="P48" s="271"/>
      <c r="Q48" s="274"/>
      <c r="R48" s="275"/>
    </row>
    <row r="49" spans="2:18" ht="30" customHeight="1" thickBot="1">
      <c r="B49" s="2047"/>
      <c r="C49" s="258"/>
      <c r="D49" s="268"/>
      <c r="E49" s="2055" t="s">
        <v>76</v>
      </c>
      <c r="F49" s="2051"/>
      <c r="G49" s="271"/>
      <c r="H49" s="271"/>
      <c r="I49" s="271"/>
      <c r="J49" s="271"/>
      <c r="K49" s="269"/>
      <c r="L49" s="272"/>
      <c r="M49" s="273"/>
      <c r="N49" s="271"/>
      <c r="O49" s="271"/>
      <c r="P49" s="271"/>
      <c r="Q49" s="274"/>
      <c r="R49" s="275"/>
    </row>
    <row r="50" spans="2:18" ht="17.25" customHeight="1">
      <c r="B50" s="2048"/>
      <c r="C50" s="243" t="s">
        <v>512</v>
      </c>
      <c r="D50" s="250"/>
      <c r="E50" s="250"/>
      <c r="F50" s="249"/>
      <c r="G50" s="251"/>
      <c r="H50" s="251"/>
      <c r="I50" s="251"/>
      <c r="J50" s="251"/>
      <c r="K50" s="252"/>
      <c r="L50" s="280"/>
      <c r="M50" s="281"/>
      <c r="N50" s="251"/>
      <c r="O50" s="251"/>
      <c r="P50" s="251"/>
      <c r="Q50" s="282"/>
      <c r="R50" s="257"/>
    </row>
    <row r="51" spans="2:18" ht="17.25" customHeight="1" thickBot="1">
      <c r="B51" s="2049"/>
      <c r="C51" s="290"/>
      <c r="D51" s="291" t="s">
        <v>365</v>
      </c>
      <c r="E51" s="292"/>
      <c r="F51" s="293"/>
      <c r="G51" s="291"/>
      <c r="H51" s="291"/>
      <c r="I51" s="291"/>
      <c r="J51" s="291"/>
      <c r="K51" s="473"/>
      <c r="L51" s="294"/>
      <c r="M51" s="295"/>
      <c r="N51" s="296"/>
      <c r="O51" s="296"/>
      <c r="P51" s="296"/>
      <c r="Q51" s="297"/>
      <c r="R51" s="472"/>
    </row>
    <row r="52" spans="2:18" s="301" customFormat="1" ht="17.25" customHeight="1" thickTop="1">
      <c r="B52" s="298"/>
      <c r="C52" s="299"/>
      <c r="D52" s="300"/>
      <c r="E52" s="300"/>
      <c r="F52" s="300"/>
      <c r="G52" s="300"/>
      <c r="H52" s="300"/>
      <c r="I52" s="300"/>
      <c r="J52" s="2654" t="s">
        <v>333</v>
      </c>
      <c r="K52" s="2655"/>
      <c r="L52" s="79"/>
      <c r="M52" s="300"/>
      <c r="N52" s="300"/>
      <c r="O52" s="2056" t="s">
        <v>334</v>
      </c>
      <c r="P52" s="2037"/>
      <c r="Q52" s="2038"/>
      <c r="R52" s="36"/>
    </row>
    <row r="53" spans="2:18" s="301" customFormat="1" ht="17.25" customHeight="1">
      <c r="B53" s="2035" t="s">
        <v>36</v>
      </c>
      <c r="C53" s="2035"/>
      <c r="D53" s="2035"/>
      <c r="E53" s="2035"/>
      <c r="F53" s="2035"/>
      <c r="G53" s="2035"/>
      <c r="H53" s="2035"/>
      <c r="I53" s="2035"/>
      <c r="J53" s="2035"/>
      <c r="K53" s="2035"/>
      <c r="L53" s="2035"/>
      <c r="M53" s="2035"/>
      <c r="N53" s="2035"/>
      <c r="O53" s="2039" t="s">
        <v>291</v>
      </c>
      <c r="P53" s="2033"/>
      <c r="Q53" s="2034"/>
      <c r="R53" s="36"/>
    </row>
    <row r="54" spans="2:14" s="301" customFormat="1" ht="17.25" customHeight="1">
      <c r="B54" s="2035"/>
      <c r="C54" s="2035"/>
      <c r="D54" s="2035"/>
      <c r="E54" s="2035"/>
      <c r="F54" s="2035"/>
      <c r="G54" s="2035"/>
      <c r="H54" s="2035"/>
      <c r="I54" s="2035"/>
      <c r="J54" s="2035"/>
      <c r="K54" s="2035"/>
      <c r="L54" s="2035"/>
      <c r="M54" s="2035"/>
      <c r="N54" s="2035"/>
    </row>
    <row r="55" spans="1:18" ht="16.5" customHeight="1">
      <c r="A55" s="301"/>
      <c r="B55" s="2040" t="s">
        <v>146</v>
      </c>
      <c r="C55" s="2040"/>
      <c r="D55" s="2040"/>
      <c r="E55" s="2040"/>
      <c r="F55" s="2040"/>
      <c r="G55" s="2040"/>
      <c r="H55" s="2040"/>
      <c r="I55" s="2040"/>
      <c r="J55" s="2040"/>
      <c r="K55" s="2040"/>
      <c r="L55" s="2040"/>
      <c r="M55" s="2040"/>
      <c r="N55" s="2040"/>
      <c r="O55" s="12"/>
      <c r="P55" s="12"/>
      <c r="Q55" s="300"/>
      <c r="R55" s="300"/>
    </row>
    <row r="56" spans="2:18" ht="34.5" customHeight="1">
      <c r="B56" s="2041" t="s">
        <v>145</v>
      </c>
      <c r="C56" s="2041"/>
      <c r="D56" s="2041"/>
      <c r="E56" s="2041"/>
      <c r="F56" s="2041"/>
      <c r="G56" s="2041"/>
      <c r="H56" s="2041"/>
      <c r="I56" s="2041"/>
      <c r="J56" s="2041"/>
      <c r="K56" s="2041"/>
      <c r="L56" s="2041"/>
      <c r="M56" s="2041"/>
      <c r="N56" s="2041"/>
      <c r="O56" s="12"/>
      <c r="P56" s="12"/>
      <c r="Q56" s="300"/>
      <c r="R56" s="300"/>
    </row>
    <row r="57" spans="2:18" ht="15.75" customHeight="1">
      <c r="B57" s="299" t="s">
        <v>147</v>
      </c>
      <c r="C57" s="302"/>
      <c r="D57" s="302"/>
      <c r="E57" s="302"/>
      <c r="F57" s="302"/>
      <c r="G57" s="302"/>
      <c r="H57" s="302"/>
      <c r="I57" s="302"/>
      <c r="J57" s="302"/>
      <c r="K57" s="302"/>
      <c r="L57" s="302"/>
      <c r="M57" s="302"/>
      <c r="N57" s="302"/>
      <c r="P57" s="12"/>
      <c r="Q57" s="300"/>
      <c r="R57" s="300"/>
    </row>
    <row r="58" spans="2:18" ht="15.75" customHeight="1">
      <c r="B58" s="302"/>
      <c r="C58" s="299" t="s">
        <v>77</v>
      </c>
      <c r="D58" s="302"/>
      <c r="E58" s="302"/>
      <c r="F58" s="302"/>
      <c r="G58" s="302"/>
      <c r="H58" s="302"/>
      <c r="I58" s="302"/>
      <c r="J58" s="302"/>
      <c r="K58" s="302"/>
      <c r="L58" s="302"/>
      <c r="M58" s="302"/>
      <c r="N58" s="302"/>
      <c r="P58" s="12"/>
      <c r="Q58" s="300"/>
      <c r="R58" s="300"/>
    </row>
    <row r="59" spans="2:18" ht="15.75" customHeight="1">
      <c r="B59" s="302"/>
      <c r="C59" s="302"/>
      <c r="D59" s="303" t="s">
        <v>79</v>
      </c>
      <c r="E59" s="302"/>
      <c r="F59" s="302"/>
      <c r="G59" s="302"/>
      <c r="H59" s="302"/>
      <c r="I59" s="303" t="s">
        <v>78</v>
      </c>
      <c r="J59" s="302"/>
      <c r="K59" s="302"/>
      <c r="L59" s="302"/>
      <c r="M59" s="302"/>
      <c r="N59" s="302"/>
      <c r="P59" s="12"/>
      <c r="Q59" s="300"/>
      <c r="R59" s="300"/>
    </row>
    <row r="60" spans="2:18" ht="15.75" customHeight="1">
      <c r="B60" s="302"/>
      <c r="C60" s="302"/>
      <c r="D60" s="303" t="s">
        <v>80</v>
      </c>
      <c r="E60" s="302"/>
      <c r="F60" s="302"/>
      <c r="G60" s="302"/>
      <c r="H60" s="302"/>
      <c r="I60" s="304" t="s">
        <v>37</v>
      </c>
      <c r="J60" s="302"/>
      <c r="K60" s="302"/>
      <c r="L60" s="302"/>
      <c r="M60" s="302"/>
      <c r="N60" s="302"/>
      <c r="P60" s="12"/>
      <c r="Q60" s="300"/>
      <c r="R60" s="300"/>
    </row>
    <row r="61" spans="2:18" ht="15.75" customHeight="1">
      <c r="B61" s="302"/>
      <c r="C61" s="302"/>
      <c r="D61" s="303" t="s">
        <v>81</v>
      </c>
      <c r="E61" s="302"/>
      <c r="F61" s="302"/>
      <c r="G61" s="302"/>
      <c r="H61" s="302"/>
      <c r="I61" s="304" t="s">
        <v>38</v>
      </c>
      <c r="J61" s="302"/>
      <c r="K61" s="302"/>
      <c r="L61" s="302"/>
      <c r="M61" s="302"/>
      <c r="N61" s="302"/>
      <c r="P61" s="12"/>
      <c r="Q61" s="300"/>
      <c r="R61" s="300"/>
    </row>
    <row r="62" spans="2:18" ht="15.75" customHeight="1">
      <c r="B62" s="302"/>
      <c r="C62" s="302"/>
      <c r="D62" s="303" t="s">
        <v>82</v>
      </c>
      <c r="E62" s="302"/>
      <c r="F62" s="302"/>
      <c r="G62" s="302"/>
      <c r="H62" s="302"/>
      <c r="I62" s="1570" t="s">
        <v>321</v>
      </c>
      <c r="J62" s="302"/>
      <c r="K62" s="302"/>
      <c r="L62" s="302"/>
      <c r="M62" s="302"/>
      <c r="N62" s="302"/>
      <c r="P62" s="12"/>
      <c r="Q62" s="300"/>
      <c r="R62" s="300"/>
    </row>
    <row r="63" spans="2:18" ht="15.75" customHeight="1">
      <c r="B63" s="302"/>
      <c r="C63" s="302"/>
      <c r="D63" s="303" t="s">
        <v>83</v>
      </c>
      <c r="E63" s="302"/>
      <c r="F63" s="302"/>
      <c r="G63" s="302"/>
      <c r="H63" s="302"/>
      <c r="I63" s="304" t="s">
        <v>39</v>
      </c>
      <c r="J63" s="302"/>
      <c r="K63" s="302"/>
      <c r="L63" s="302"/>
      <c r="M63" s="302"/>
      <c r="N63" s="302"/>
      <c r="P63" s="12"/>
      <c r="Q63" s="300"/>
      <c r="R63" s="300"/>
    </row>
    <row r="64" spans="2:18" ht="15.75" customHeight="1">
      <c r="B64" s="302"/>
      <c r="C64" s="302"/>
      <c r="D64" s="303" t="s">
        <v>84</v>
      </c>
      <c r="E64" s="302"/>
      <c r="F64" s="302"/>
      <c r="G64" s="302"/>
      <c r="H64" s="302"/>
      <c r="I64" s="304" t="s">
        <v>40</v>
      </c>
      <c r="J64" s="302"/>
      <c r="K64" s="302"/>
      <c r="L64" s="302"/>
      <c r="M64" s="302"/>
      <c r="N64" s="302"/>
      <c r="O64" s="304"/>
      <c r="P64" s="12"/>
      <c r="Q64" s="300"/>
      <c r="R64" s="300"/>
    </row>
    <row r="65" spans="2:18" ht="9.75" customHeight="1" thickBot="1">
      <c r="B65" s="302"/>
      <c r="C65" s="302"/>
      <c r="D65" s="307"/>
      <c r="E65" s="307"/>
      <c r="F65" s="233"/>
      <c r="G65" s="302"/>
      <c r="H65" s="302"/>
      <c r="I65" s="302"/>
      <c r="J65" s="302"/>
      <c r="K65" s="302"/>
      <c r="L65" s="302"/>
      <c r="M65" s="302"/>
      <c r="N65" s="302"/>
      <c r="O65" s="304"/>
      <c r="P65" s="12"/>
      <c r="Q65" s="300"/>
      <c r="R65" s="300"/>
    </row>
    <row r="66" spans="2:16" ht="21" customHeight="1">
      <c r="B66" s="1606" t="s">
        <v>513</v>
      </c>
      <c r="C66" s="1607"/>
      <c r="D66" s="192"/>
      <c r="E66" s="192"/>
      <c r="F66" s="192"/>
      <c r="G66" s="192"/>
      <c r="H66" s="192"/>
      <c r="I66" s="192"/>
      <c r="J66" s="192"/>
      <c r="K66" s="192"/>
      <c r="L66" s="192"/>
      <c r="M66" s="192"/>
      <c r="N66" s="192"/>
      <c r="O66" s="192"/>
      <c r="P66" s="305"/>
    </row>
    <row r="67" spans="2:16" ht="21" customHeight="1">
      <c r="B67" s="306"/>
      <c r="C67" s="307" t="s">
        <v>507</v>
      </c>
      <c r="D67" s="233"/>
      <c r="E67" s="233"/>
      <c r="F67" s="233"/>
      <c r="G67" s="233"/>
      <c r="H67" s="233"/>
      <c r="I67" s="233"/>
      <c r="J67" s="233"/>
      <c r="K67" s="233"/>
      <c r="L67" s="233"/>
      <c r="M67" s="233"/>
      <c r="N67" s="233"/>
      <c r="O67" s="233"/>
      <c r="P67" s="308"/>
    </row>
    <row r="68" spans="2:16" ht="21" customHeight="1">
      <c r="B68" s="306"/>
      <c r="C68" s="307" t="s">
        <v>471</v>
      </c>
      <c r="D68" s="233"/>
      <c r="E68" s="233"/>
      <c r="F68" s="233"/>
      <c r="G68" s="233"/>
      <c r="H68" s="233"/>
      <c r="I68" s="233"/>
      <c r="J68" s="233"/>
      <c r="K68" s="233"/>
      <c r="L68" s="233"/>
      <c r="M68" s="233"/>
      <c r="N68" s="233"/>
      <c r="O68" s="233"/>
      <c r="P68" s="308"/>
    </row>
    <row r="69" spans="2:16" ht="15" thickBot="1">
      <c r="B69" s="309"/>
      <c r="C69" s="310" t="s">
        <v>1</v>
      </c>
      <c r="D69" s="311"/>
      <c r="E69" s="311"/>
      <c r="F69" s="311"/>
      <c r="G69" s="311"/>
      <c r="H69" s="311"/>
      <c r="I69" s="311"/>
      <c r="J69" s="311"/>
      <c r="K69" s="311"/>
      <c r="L69" s="311"/>
      <c r="M69" s="311"/>
      <c r="N69" s="311"/>
      <c r="O69" s="311"/>
      <c r="P69" s="312"/>
    </row>
  </sheetData>
  <sheetProtection/>
  <mergeCells count="36">
    <mergeCell ref="B56:N56"/>
    <mergeCell ref="B24:B33"/>
    <mergeCell ref="C35:F35"/>
    <mergeCell ref="B45:B51"/>
    <mergeCell ref="D31:E31"/>
    <mergeCell ref="D25:E25"/>
    <mergeCell ref="B55:N55"/>
    <mergeCell ref="J52:K52"/>
    <mergeCell ref="E49:F49"/>
    <mergeCell ref="C36:F36"/>
    <mergeCell ref="O52:Q52"/>
    <mergeCell ref="B53:N54"/>
    <mergeCell ref="O53:Q53"/>
    <mergeCell ref="B38:B44"/>
    <mergeCell ref="C22:C23"/>
    <mergeCell ref="D27:E27"/>
    <mergeCell ref="D29:E29"/>
    <mergeCell ref="C32:C33"/>
    <mergeCell ref="C24:C31"/>
    <mergeCell ref="D33:E33"/>
    <mergeCell ref="R5:R7"/>
    <mergeCell ref="D13:E13"/>
    <mergeCell ref="D19:E19"/>
    <mergeCell ref="L5:L7"/>
    <mergeCell ref="D17:E17"/>
    <mergeCell ref="D9:E9"/>
    <mergeCell ref="D11:E11"/>
    <mergeCell ref="D15:E15"/>
    <mergeCell ref="B5:B7"/>
    <mergeCell ref="C5:F7"/>
    <mergeCell ref="B8:B23"/>
    <mergeCell ref="C20:C21"/>
    <mergeCell ref="D23:E23"/>
    <mergeCell ref="C8:C15"/>
    <mergeCell ref="C16:C19"/>
    <mergeCell ref="D21:E21"/>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51" r:id="rId1"/>
</worksheet>
</file>

<file path=xl/worksheets/sheet17.xml><?xml version="1.0" encoding="utf-8"?>
<worksheet xmlns="http://schemas.openxmlformats.org/spreadsheetml/2006/main" xmlns:r="http://schemas.openxmlformats.org/officeDocument/2006/relationships">
  <dimension ref="A1:R92"/>
  <sheetViews>
    <sheetView zoomScaleSheetLayoutView="80" zoomScalePageLayoutView="0" workbookViewId="0" topLeftCell="A1">
      <pane xSplit="7" ySplit="7" topLeftCell="H9" activePane="bottomRight" state="frozen"/>
      <selection pane="topLeft" activeCell="A1" sqref="A1"/>
      <selection pane="topRight" activeCell="H1" sqref="H1"/>
      <selection pane="bottomLeft" activeCell="A8" sqref="A8"/>
      <selection pane="bottomRight" activeCell="I30" sqref="I30"/>
    </sheetView>
  </sheetViews>
  <sheetFormatPr defaultColWidth="8.796875" defaultRowHeight="15"/>
  <cols>
    <col min="1" max="1" width="2.59765625" style="191" customWidth="1"/>
    <col min="2" max="3" width="9" style="191" customWidth="1"/>
    <col min="4" max="5" width="4.59765625" style="191" customWidth="1"/>
    <col min="6" max="6" width="25.8984375" style="191" customWidth="1"/>
    <col min="7" max="7" width="7.69921875" style="191" customWidth="1"/>
    <col min="8" max="18" width="16.09765625" style="191" customWidth="1"/>
    <col min="19" max="16384" width="9" style="191" customWidth="1"/>
  </cols>
  <sheetData>
    <row r="1" ht="19.5" customHeight="1">
      <c r="A1" s="11" t="s">
        <v>465</v>
      </c>
    </row>
    <row r="2" ht="16.5" customHeight="1">
      <c r="A2" s="11" t="s">
        <v>536</v>
      </c>
    </row>
    <row r="3" ht="16.5" customHeight="1">
      <c r="A3" s="11" t="s">
        <v>149</v>
      </c>
    </row>
    <row r="4" ht="3" customHeight="1" thickBot="1"/>
    <row r="5" spans="2:18" s="12" customFormat="1" ht="15" customHeight="1" thickTop="1">
      <c r="B5" s="2085" t="s">
        <v>150</v>
      </c>
      <c r="C5" s="2085" t="s">
        <v>600</v>
      </c>
      <c r="D5" s="2088" t="s">
        <v>594</v>
      </c>
      <c r="E5" s="2089"/>
      <c r="F5" s="2089"/>
      <c r="G5" s="2090"/>
      <c r="H5" s="18" t="s">
        <v>802</v>
      </c>
      <c r="I5" s="19" t="s">
        <v>801</v>
      </c>
      <c r="J5" s="20" t="s">
        <v>800</v>
      </c>
      <c r="K5" s="20" t="s">
        <v>799</v>
      </c>
      <c r="L5" s="20" t="s">
        <v>794</v>
      </c>
      <c r="M5" s="21" t="s">
        <v>795</v>
      </c>
      <c r="N5" s="2097" t="s">
        <v>52</v>
      </c>
      <c r="O5" s="531" t="s">
        <v>796</v>
      </c>
      <c r="P5" s="21" t="s">
        <v>797</v>
      </c>
      <c r="Q5" s="150" t="s">
        <v>798</v>
      </c>
      <c r="R5" s="2100" t="s">
        <v>18</v>
      </c>
    </row>
    <row r="6" spans="2:18" s="12" customFormat="1" ht="15" customHeight="1">
      <c r="B6" s="2086"/>
      <c r="C6" s="2086"/>
      <c r="D6" s="2091"/>
      <c r="E6" s="2092"/>
      <c r="F6" s="2092"/>
      <c r="G6" s="2093"/>
      <c r="H6" s="23" t="s">
        <v>129</v>
      </c>
      <c r="I6" s="24" t="s">
        <v>130</v>
      </c>
      <c r="J6" s="22" t="s">
        <v>131</v>
      </c>
      <c r="K6" s="22" t="s">
        <v>132</v>
      </c>
      <c r="L6" s="22" t="s">
        <v>133</v>
      </c>
      <c r="M6" s="23" t="s">
        <v>134</v>
      </c>
      <c r="N6" s="2098"/>
      <c r="O6" s="533"/>
      <c r="P6" s="23"/>
      <c r="Q6" s="154"/>
      <c r="R6" s="2101"/>
    </row>
    <row r="7" spans="2:18" s="12" customFormat="1" ht="15" customHeight="1" thickBot="1">
      <c r="B7" s="2087"/>
      <c r="C7" s="2087"/>
      <c r="D7" s="2094"/>
      <c r="E7" s="2095"/>
      <c r="F7" s="2095"/>
      <c r="G7" s="2096"/>
      <c r="H7" s="503"/>
      <c r="I7" s="564"/>
      <c r="J7" s="565"/>
      <c r="K7" s="1375" t="s">
        <v>135</v>
      </c>
      <c r="L7" s="565" t="s">
        <v>136</v>
      </c>
      <c r="M7" s="732" t="s">
        <v>137</v>
      </c>
      <c r="N7" s="2099"/>
      <c r="O7" s="567" t="s">
        <v>138</v>
      </c>
      <c r="P7" s="732" t="s">
        <v>139</v>
      </c>
      <c r="Q7" s="566" t="s">
        <v>140</v>
      </c>
      <c r="R7" s="2102"/>
    </row>
    <row r="8" spans="2:18" ht="13.5" customHeight="1">
      <c r="B8" s="2103"/>
      <c r="C8" s="2107" t="s">
        <v>510</v>
      </c>
      <c r="D8" s="2110" t="s">
        <v>56</v>
      </c>
      <c r="E8" s="192" t="s">
        <v>560</v>
      </c>
      <c r="F8" s="192"/>
      <c r="G8" s="193"/>
      <c r="H8" s="1788">
        <f>24247+10679</f>
        <v>34926</v>
      </c>
      <c r="I8" s="1869">
        <f>25445+10508</f>
        <v>35953</v>
      </c>
      <c r="J8" s="1890">
        <f>25813+10512</f>
        <v>36325</v>
      </c>
      <c r="K8" s="1890">
        <f>25727+10477</f>
        <v>36204</v>
      </c>
      <c r="L8" s="1891">
        <f>26227+10491</f>
        <v>36718</v>
      </c>
      <c r="M8" s="1892">
        <f>26727+10503</f>
        <v>37230</v>
      </c>
      <c r="N8" s="1789"/>
      <c r="O8" s="1869">
        <f>ROUND(M8*1.01,0)</f>
        <v>37602</v>
      </c>
      <c r="P8" s="1891">
        <f>ROUND(O8*1.01,0)</f>
        <v>37978</v>
      </c>
      <c r="Q8" s="1892">
        <f>ROUND(P8*1.01,0)</f>
        <v>38358</v>
      </c>
      <c r="R8" s="1953"/>
    </row>
    <row r="9" spans="2:18" ht="13.5" customHeight="1">
      <c r="B9" s="2104"/>
      <c r="C9" s="2108"/>
      <c r="D9" s="2082"/>
      <c r="E9" s="2068" t="s">
        <v>57</v>
      </c>
      <c r="F9" s="2069"/>
      <c r="G9" s="200" t="s">
        <v>561</v>
      </c>
      <c r="H9" s="1790"/>
      <c r="I9" s="1872">
        <f>I8-$H8</f>
        <v>1027</v>
      </c>
      <c r="J9" s="1893">
        <f>J8-$H8</f>
        <v>1399</v>
      </c>
      <c r="K9" s="1893">
        <f>K8-$H8</f>
        <v>1278</v>
      </c>
      <c r="L9" s="1893">
        <f>L8-$H8</f>
        <v>1792</v>
      </c>
      <c r="M9" s="1894">
        <f>M8-$H8</f>
        <v>2304</v>
      </c>
      <c r="N9" s="1915">
        <f>SUM(I9:M9)</f>
        <v>7800</v>
      </c>
      <c r="O9" s="1931">
        <f>O8-$M8</f>
        <v>372</v>
      </c>
      <c r="P9" s="1932">
        <f>P8-$M8</f>
        <v>748</v>
      </c>
      <c r="Q9" s="1894">
        <f>Q8-$M8</f>
        <v>1128</v>
      </c>
      <c r="R9" s="1931">
        <f>SUM(O9:Q9)</f>
        <v>2248</v>
      </c>
    </row>
    <row r="10" spans="2:18" ht="13.5" customHeight="1">
      <c r="B10" s="2104"/>
      <c r="C10" s="2108"/>
      <c r="D10" s="2082"/>
      <c r="E10" s="207" t="s">
        <v>562</v>
      </c>
      <c r="F10" s="207"/>
      <c r="G10" s="208"/>
      <c r="H10" s="1796">
        <f>20459+9319</f>
        <v>29778</v>
      </c>
      <c r="I10" s="1871">
        <f>21246+9291</f>
        <v>30537</v>
      </c>
      <c r="J10" s="1895">
        <f>21807+9401</f>
        <v>31208</v>
      </c>
      <c r="K10" s="1895">
        <f>22019+9366</f>
        <v>31385</v>
      </c>
      <c r="L10" s="1896">
        <f>22719+9382</f>
        <v>32101</v>
      </c>
      <c r="M10" s="1897">
        <f>23419+9393</f>
        <v>32812</v>
      </c>
      <c r="N10" s="1801"/>
      <c r="O10" s="1871">
        <f>ROUND(M10*1.015,0)</f>
        <v>33304</v>
      </c>
      <c r="P10" s="1896">
        <f>ROUND(O10*1.015,0)</f>
        <v>33804</v>
      </c>
      <c r="Q10" s="1897">
        <f>ROUND(P10*1.015,0)</f>
        <v>34311</v>
      </c>
      <c r="R10" s="1954"/>
    </row>
    <row r="11" spans="2:18" ht="13.5" customHeight="1">
      <c r="B11" s="2104"/>
      <c r="C11" s="2108"/>
      <c r="D11" s="2082"/>
      <c r="E11" s="2068" t="s">
        <v>58</v>
      </c>
      <c r="F11" s="2069"/>
      <c r="G11" s="200" t="s">
        <v>561</v>
      </c>
      <c r="H11" s="1790"/>
      <c r="I11" s="1872">
        <f>I10-$H10</f>
        <v>759</v>
      </c>
      <c r="J11" s="1893">
        <f>J10-$H10</f>
        <v>1430</v>
      </c>
      <c r="K11" s="1893">
        <f>K10-$H10</f>
        <v>1607</v>
      </c>
      <c r="L11" s="1893">
        <f>L10-$H10</f>
        <v>2323</v>
      </c>
      <c r="M11" s="1894">
        <f>M10-$H10</f>
        <v>3034</v>
      </c>
      <c r="N11" s="1915">
        <f>SUM(I11:M11)</f>
        <v>9153</v>
      </c>
      <c r="O11" s="1931">
        <f>O10-$M10</f>
        <v>492</v>
      </c>
      <c r="P11" s="1932">
        <f>P10-$M10</f>
        <v>992</v>
      </c>
      <c r="Q11" s="1894">
        <f>Q10-$M10</f>
        <v>1499</v>
      </c>
      <c r="R11" s="1931">
        <f>SUM(O11:Q11)</f>
        <v>2983</v>
      </c>
    </row>
    <row r="12" spans="2:18" ht="13.5" customHeight="1">
      <c r="B12" s="2104"/>
      <c r="C12" s="2108"/>
      <c r="D12" s="2082"/>
      <c r="E12" s="207" t="s">
        <v>563</v>
      </c>
      <c r="F12" s="207"/>
      <c r="G12" s="208"/>
      <c r="H12" s="1802">
        <f aca="true" t="shared" si="0" ref="H12:Q12">H10/H8*100</f>
        <v>85.26026455935406</v>
      </c>
      <c r="I12" s="1870">
        <f t="shared" si="0"/>
        <v>84.93588852112481</v>
      </c>
      <c r="J12" s="1898">
        <f t="shared" si="0"/>
        <v>85.91328286304199</v>
      </c>
      <c r="K12" s="1898">
        <f t="shared" si="0"/>
        <v>86.68931609766877</v>
      </c>
      <c r="L12" s="1802">
        <f t="shared" si="0"/>
        <v>87.42578571817637</v>
      </c>
      <c r="M12" s="1899">
        <f t="shared" si="0"/>
        <v>88.13322589309696</v>
      </c>
      <c r="N12" s="1801"/>
      <c r="O12" s="1870">
        <f t="shared" si="0"/>
        <v>88.56975692782298</v>
      </c>
      <c r="P12" s="1934">
        <f t="shared" si="0"/>
        <v>89.0094265100848</v>
      </c>
      <c r="Q12" s="1935">
        <f t="shared" si="0"/>
        <v>89.44939777882058</v>
      </c>
      <c r="R12" s="1954"/>
    </row>
    <row r="13" spans="2:18" ht="13.5" customHeight="1">
      <c r="B13" s="2104"/>
      <c r="C13" s="2108"/>
      <c r="D13" s="2082"/>
      <c r="E13" s="2068" t="s">
        <v>59</v>
      </c>
      <c r="F13" s="2069"/>
      <c r="G13" s="200" t="s">
        <v>561</v>
      </c>
      <c r="H13" s="1790"/>
      <c r="I13" s="1877">
        <f>I12-$H12</f>
        <v>-0.32437603822924643</v>
      </c>
      <c r="J13" s="1900">
        <f>J12-$H12</f>
        <v>0.6530183036879293</v>
      </c>
      <c r="K13" s="1900">
        <f>K12-$H12</f>
        <v>1.4290515383147095</v>
      </c>
      <c r="L13" s="1900">
        <f>L12-$H12</f>
        <v>2.1655211588223153</v>
      </c>
      <c r="M13" s="1901">
        <f>M12-$H12</f>
        <v>2.872961333742907</v>
      </c>
      <c r="N13" s="1916">
        <f>SUM(I13:M13)</f>
        <v>6.796176296338615</v>
      </c>
      <c r="O13" s="1936">
        <f>O12-$M12</f>
        <v>0.4365310347260163</v>
      </c>
      <c r="P13" s="1937">
        <f>P12-$M12</f>
        <v>0.8762006169878305</v>
      </c>
      <c r="Q13" s="1901">
        <f>Q12-$M12</f>
        <v>1.3161718857236195</v>
      </c>
      <c r="R13" s="1955">
        <f>SUM(O13:Q13)</f>
        <v>2.6289035374374663</v>
      </c>
    </row>
    <row r="14" spans="2:18" ht="13.5" customHeight="1">
      <c r="B14" s="2104"/>
      <c r="C14" s="2108"/>
      <c r="D14" s="2082"/>
      <c r="E14" s="207" t="s">
        <v>564</v>
      </c>
      <c r="F14" s="207"/>
      <c r="G14" s="208"/>
      <c r="H14" s="1796">
        <f>2575021+1093202</f>
        <v>3668223</v>
      </c>
      <c r="I14" s="1871">
        <f>2744383+987181</f>
        <v>3731564</v>
      </c>
      <c r="J14" s="1895">
        <f>2813952+1109600</f>
        <v>3923552</v>
      </c>
      <c r="K14" s="1895">
        <f>3403111+1087942</f>
        <v>4491053</v>
      </c>
      <c r="L14" s="1896">
        <f>3511298+1107382</f>
        <v>4618680</v>
      </c>
      <c r="M14" s="1897">
        <f>3619486+1108648</f>
        <v>4728134</v>
      </c>
      <c r="N14" s="1801"/>
      <c r="O14" s="1871">
        <f>ROUND(M14*1.01,0)</f>
        <v>4775415</v>
      </c>
      <c r="P14" s="1896">
        <f>ROUND(O14*1.01,0)</f>
        <v>4823169</v>
      </c>
      <c r="Q14" s="1897">
        <f>ROUND(P14*1.01,0)</f>
        <v>4871401</v>
      </c>
      <c r="R14" s="1954"/>
    </row>
    <row r="15" spans="2:18" ht="13.5" customHeight="1">
      <c r="B15" s="2104"/>
      <c r="C15" s="2108"/>
      <c r="D15" s="2067"/>
      <c r="E15" s="2068" t="s">
        <v>60</v>
      </c>
      <c r="F15" s="2069"/>
      <c r="G15" s="200" t="s">
        <v>561</v>
      </c>
      <c r="H15" s="1790"/>
      <c r="I15" s="1873">
        <f>I14-$H14</f>
        <v>63341</v>
      </c>
      <c r="J15" s="1893">
        <f>J14-$H14</f>
        <v>255329</v>
      </c>
      <c r="K15" s="1893">
        <f>K14-$H14</f>
        <v>822830</v>
      </c>
      <c r="L15" s="1893">
        <f>L14-$H14</f>
        <v>950457</v>
      </c>
      <c r="M15" s="1894">
        <f>M14-$H14</f>
        <v>1059911</v>
      </c>
      <c r="N15" s="1915">
        <f>SUM(I15:M15)</f>
        <v>3151868</v>
      </c>
      <c r="O15" s="1872">
        <f>O14-$M14</f>
        <v>47281</v>
      </c>
      <c r="P15" s="1932">
        <f>P14-$M14</f>
        <v>95035</v>
      </c>
      <c r="Q15" s="1894">
        <f>Q14-$M14</f>
        <v>143267</v>
      </c>
      <c r="R15" s="1931">
        <f>SUM(O15:Q15)</f>
        <v>285583</v>
      </c>
    </row>
    <row r="16" spans="2:18" ht="13.5" customHeight="1">
      <c r="B16" s="2104"/>
      <c r="C16" s="2108"/>
      <c r="D16" s="2066" t="s">
        <v>61</v>
      </c>
      <c r="E16" s="215" t="s">
        <v>565</v>
      </c>
      <c r="F16" s="216"/>
      <c r="G16" s="208"/>
      <c r="H16" s="1796">
        <f aca="true" t="shared" si="1" ref="H16:M16">H42/H14*1000000</f>
        <v>137.94145012448806</v>
      </c>
      <c r="I16" s="1874">
        <f t="shared" si="1"/>
        <v>145.24740832530273</v>
      </c>
      <c r="J16" s="1875">
        <f t="shared" si="1"/>
        <v>139.41448972767532</v>
      </c>
      <c r="K16" s="1875">
        <f t="shared" si="1"/>
        <v>122.2430463412478</v>
      </c>
      <c r="L16" s="1796">
        <f t="shared" si="1"/>
        <v>134.4539998441113</v>
      </c>
      <c r="M16" s="1876">
        <f t="shared" si="1"/>
        <v>133.87945434710608</v>
      </c>
      <c r="N16" s="1801"/>
      <c r="O16" s="1938">
        <f>O59/O14*1000000</f>
        <v>134.85738935778357</v>
      </c>
      <c r="P16" s="1939">
        <f>P59/P14*1000000</f>
        <v>134.76616722325093</v>
      </c>
      <c r="Q16" s="1940">
        <f>Q59/Q14*1000000</f>
        <v>134.8687985242849</v>
      </c>
      <c r="R16" s="1954"/>
    </row>
    <row r="17" spans="2:18" ht="13.5" customHeight="1">
      <c r="B17" s="2104"/>
      <c r="C17" s="2108"/>
      <c r="D17" s="2082"/>
      <c r="E17" s="2083" t="s">
        <v>62</v>
      </c>
      <c r="F17" s="2084"/>
      <c r="G17" s="200" t="s">
        <v>561</v>
      </c>
      <c r="H17" s="1790"/>
      <c r="I17" s="1873">
        <f>I16-$H16</f>
        <v>7.305958200814672</v>
      </c>
      <c r="J17" s="1902">
        <f>J16-$H16</f>
        <v>1.4730396031872601</v>
      </c>
      <c r="K17" s="1902">
        <f>K16-$H16</f>
        <v>-15.698403783240252</v>
      </c>
      <c r="L17" s="1902">
        <f>L16-$H16</f>
        <v>-3.4874502803767484</v>
      </c>
      <c r="M17" s="1904">
        <f>M16-$H16</f>
        <v>-4.061995777381981</v>
      </c>
      <c r="N17" s="1917">
        <f>SUM(I17:M17)</f>
        <v>-14.468852036997049</v>
      </c>
      <c r="O17" s="1872">
        <f>O16-$M16</f>
        <v>0.9779350106774984</v>
      </c>
      <c r="P17" s="1932">
        <f>P16-$M16</f>
        <v>0.8867128761448555</v>
      </c>
      <c r="Q17" s="1894">
        <f>Q16-$M16</f>
        <v>0.9893441771788218</v>
      </c>
      <c r="R17" s="1931">
        <f>SUM(O17:Q17)</f>
        <v>2.8539920640011758</v>
      </c>
    </row>
    <row r="18" spans="2:18" ht="13.5" customHeight="1">
      <c r="B18" s="2104"/>
      <c r="C18" s="2108"/>
      <c r="D18" s="2082"/>
      <c r="E18" s="215" t="s">
        <v>500</v>
      </c>
      <c r="F18" s="216"/>
      <c r="G18" s="208"/>
      <c r="H18" s="1796"/>
      <c r="I18" s="1797"/>
      <c r="J18" s="1798"/>
      <c r="K18" s="1798"/>
      <c r="L18" s="1799"/>
      <c r="M18" s="1800"/>
      <c r="N18" s="1801"/>
      <c r="O18" s="1797"/>
      <c r="P18" s="1799"/>
      <c r="Q18" s="1800"/>
      <c r="R18" s="1954"/>
    </row>
    <row r="19" spans="2:18" ht="13.5" customHeight="1">
      <c r="B19" s="2104"/>
      <c r="C19" s="2108"/>
      <c r="D19" s="2067"/>
      <c r="E19" s="2083" t="s">
        <v>63</v>
      </c>
      <c r="F19" s="2084"/>
      <c r="G19" s="200" t="s">
        <v>561</v>
      </c>
      <c r="H19" s="1790"/>
      <c r="I19" s="1791"/>
      <c r="J19" s="1792"/>
      <c r="K19" s="1792"/>
      <c r="L19" s="1793"/>
      <c r="M19" s="1794"/>
      <c r="N19" s="1795"/>
      <c r="O19" s="1791"/>
      <c r="P19" s="1793"/>
      <c r="Q19" s="1794"/>
      <c r="R19" s="1956"/>
    </row>
    <row r="20" spans="2:18" ht="13.5" customHeight="1">
      <c r="B20" s="2104"/>
      <c r="C20" s="2108"/>
      <c r="D20" s="2066" t="s">
        <v>64</v>
      </c>
      <c r="E20" s="207" t="s">
        <v>566</v>
      </c>
      <c r="F20" s="207"/>
      <c r="G20" s="208"/>
      <c r="H20" s="1796"/>
      <c r="I20" s="1797"/>
      <c r="J20" s="1798"/>
      <c r="K20" s="1798"/>
      <c r="L20" s="1799"/>
      <c r="M20" s="1800"/>
      <c r="N20" s="1801"/>
      <c r="O20" s="1797"/>
      <c r="P20" s="1799"/>
      <c r="Q20" s="1800"/>
      <c r="R20" s="1954"/>
    </row>
    <row r="21" spans="2:18" ht="13.5" customHeight="1">
      <c r="B21" s="2104"/>
      <c r="C21" s="2108"/>
      <c r="D21" s="2067"/>
      <c r="E21" s="2068" t="s">
        <v>65</v>
      </c>
      <c r="F21" s="2069"/>
      <c r="G21" s="200" t="s">
        <v>561</v>
      </c>
      <c r="H21" s="1790"/>
      <c r="I21" s="1791"/>
      <c r="J21" s="1792"/>
      <c r="K21" s="1792"/>
      <c r="L21" s="1793"/>
      <c r="M21" s="1794"/>
      <c r="N21" s="1795"/>
      <c r="O21" s="1791"/>
      <c r="P21" s="1793"/>
      <c r="Q21" s="1794"/>
      <c r="R21" s="1956"/>
    </row>
    <row r="22" spans="2:18" ht="13.5" customHeight="1">
      <c r="B22" s="2104"/>
      <c r="C22" s="2109"/>
      <c r="D22" s="2066" t="s">
        <v>66</v>
      </c>
      <c r="E22" s="217" t="s">
        <v>470</v>
      </c>
      <c r="F22" s="207"/>
      <c r="G22" s="208"/>
      <c r="H22" s="1796"/>
      <c r="I22" s="1797"/>
      <c r="J22" s="1798"/>
      <c r="K22" s="1798"/>
      <c r="L22" s="1799"/>
      <c r="M22" s="1800"/>
      <c r="N22" s="1801"/>
      <c r="O22" s="1797"/>
      <c r="P22" s="1799"/>
      <c r="Q22" s="1800"/>
      <c r="R22" s="1954"/>
    </row>
    <row r="23" spans="2:18" ht="13.5" customHeight="1">
      <c r="B23" s="2104"/>
      <c r="C23" s="2109"/>
      <c r="D23" s="2067"/>
      <c r="E23" s="2068" t="s">
        <v>67</v>
      </c>
      <c r="F23" s="2069"/>
      <c r="G23" s="200" t="s">
        <v>561</v>
      </c>
      <c r="H23" s="1790"/>
      <c r="I23" s="1791"/>
      <c r="J23" s="1792"/>
      <c r="K23" s="1792"/>
      <c r="L23" s="1793"/>
      <c r="M23" s="1794"/>
      <c r="N23" s="1795"/>
      <c r="O23" s="1791"/>
      <c r="P23" s="1793"/>
      <c r="Q23" s="1794"/>
      <c r="R23" s="1956"/>
    </row>
    <row r="24" spans="2:18" ht="13.5" customHeight="1">
      <c r="B24" s="2104"/>
      <c r="C24" s="2070" t="s">
        <v>472</v>
      </c>
      <c r="D24" s="2073" t="s">
        <v>315</v>
      </c>
      <c r="E24" s="232" t="s">
        <v>567</v>
      </c>
      <c r="F24" s="233"/>
      <c r="G24" s="234"/>
      <c r="H24" s="1803">
        <f>1563000</f>
        <v>1563000</v>
      </c>
      <c r="I24" s="1879">
        <f>1578000</f>
        <v>1578000</v>
      </c>
      <c r="J24" s="1880">
        <f>1574000</f>
        <v>1574000</v>
      </c>
      <c r="K24" s="1880">
        <f>1569000</f>
        <v>1569000</v>
      </c>
      <c r="L24" s="1881">
        <f>1572000</f>
        <v>1572000</v>
      </c>
      <c r="M24" s="1882">
        <f>1570000</f>
        <v>1570000</v>
      </c>
      <c r="N24" s="1808"/>
      <c r="O24" s="1879">
        <f>(Ⅲ①!Q18+Ⅲ①!Q22+Ⅲ①!Q28+Ⅲ①!Q66+Ⅲ①!Q67)*1000</f>
        <v>1801000</v>
      </c>
      <c r="P24" s="1881">
        <f>(Ⅲ①!R18+Ⅲ①!R22+Ⅲ①!R28+Ⅲ①!R66+Ⅲ①!R67)*1000</f>
        <v>1813000</v>
      </c>
      <c r="Q24" s="1882">
        <f>(Ⅲ①!S18+Ⅲ①!S22+Ⅲ①!S28+Ⅲ①!S66+Ⅲ①!S67)*1000</f>
        <v>1819000</v>
      </c>
      <c r="R24" s="1957"/>
    </row>
    <row r="25" spans="2:18" ht="13.5" customHeight="1">
      <c r="B25" s="2104"/>
      <c r="C25" s="2071"/>
      <c r="D25" s="2073"/>
      <c r="E25" s="2068" t="s">
        <v>68</v>
      </c>
      <c r="F25" s="2069"/>
      <c r="G25" s="200" t="s">
        <v>561</v>
      </c>
      <c r="H25" s="1790"/>
      <c r="I25" s="1873">
        <f>I24-$H24</f>
        <v>15000</v>
      </c>
      <c r="J25" s="1893">
        <f>J24-$H24</f>
        <v>11000</v>
      </c>
      <c r="K25" s="1893">
        <f>K24-$H24</f>
        <v>6000</v>
      </c>
      <c r="L25" s="1893">
        <f>L24-$H24</f>
        <v>9000</v>
      </c>
      <c r="M25" s="1894">
        <f>M24-$H24</f>
        <v>7000</v>
      </c>
      <c r="N25" s="1917">
        <f>SUM(I25:M25)</f>
        <v>48000</v>
      </c>
      <c r="O25" s="1872">
        <f>O24-$M24</f>
        <v>231000</v>
      </c>
      <c r="P25" s="1932">
        <f>P24-$M24</f>
        <v>243000</v>
      </c>
      <c r="Q25" s="1894">
        <f>Q24-$M24</f>
        <v>249000</v>
      </c>
      <c r="R25" s="1931">
        <f>SUM(O25:Q25)</f>
        <v>723000</v>
      </c>
    </row>
    <row r="26" spans="2:18" ht="13.5" customHeight="1">
      <c r="B26" s="2104"/>
      <c r="C26" s="2071"/>
      <c r="D26" s="2073"/>
      <c r="E26" s="241" t="s">
        <v>501</v>
      </c>
      <c r="F26" s="242"/>
      <c r="G26" s="234"/>
      <c r="H26" s="1796">
        <f aca="true" t="shared" si="2" ref="H26:Q26">H24/H8</f>
        <v>44.75176086583061</v>
      </c>
      <c r="I26" s="1879">
        <f t="shared" si="2"/>
        <v>43.89063499568881</v>
      </c>
      <c r="J26" s="1880">
        <f t="shared" si="2"/>
        <v>43.331039229181</v>
      </c>
      <c r="K26" s="1880">
        <f t="shared" si="2"/>
        <v>43.33775273450448</v>
      </c>
      <c r="L26" s="1881">
        <f t="shared" si="2"/>
        <v>42.812789367612616</v>
      </c>
      <c r="M26" s="1882">
        <f t="shared" si="2"/>
        <v>42.1702927746441</v>
      </c>
      <c r="N26" s="1808"/>
      <c r="O26" s="1941">
        <f t="shared" si="2"/>
        <v>47.89638848997394</v>
      </c>
      <c r="P26" s="1803">
        <f t="shared" si="2"/>
        <v>47.7381642003265</v>
      </c>
      <c r="Q26" s="1942">
        <f t="shared" si="2"/>
        <v>47.421659106314195</v>
      </c>
      <c r="R26" s="1957"/>
    </row>
    <row r="27" spans="2:18" ht="13.5" customHeight="1">
      <c r="B27" s="2104"/>
      <c r="C27" s="2071"/>
      <c r="D27" s="2073"/>
      <c r="E27" s="2068" t="s">
        <v>69</v>
      </c>
      <c r="F27" s="2069"/>
      <c r="G27" s="200" t="s">
        <v>561</v>
      </c>
      <c r="H27" s="1790"/>
      <c r="I27" s="1873">
        <f>I26-$H26</f>
        <v>-0.8611258701417981</v>
      </c>
      <c r="J27" s="1902">
        <f>J26-$H26</f>
        <v>-1.4207216366496098</v>
      </c>
      <c r="K27" s="1902">
        <f>K26-$H26</f>
        <v>-1.4140081313261348</v>
      </c>
      <c r="L27" s="1903">
        <f>L26-$H26</f>
        <v>-1.9389714982179953</v>
      </c>
      <c r="M27" s="1904">
        <f>M26-$H26</f>
        <v>-2.581468091186508</v>
      </c>
      <c r="N27" s="1917">
        <f>SUM(I27:M27)</f>
        <v>-8.216295227522046</v>
      </c>
      <c r="O27" s="1872">
        <f>O26-$M26</f>
        <v>5.7260957153298335</v>
      </c>
      <c r="P27" s="1932">
        <f>P26-$M26</f>
        <v>5.567871425682398</v>
      </c>
      <c r="Q27" s="1894">
        <f>Q26-$M26</f>
        <v>5.251366331670091</v>
      </c>
      <c r="R27" s="1931">
        <f>SUM(O27:Q27)</f>
        <v>16.545333472682323</v>
      </c>
    </row>
    <row r="28" spans="2:18" ht="13.5" customHeight="1">
      <c r="B28" s="2104"/>
      <c r="C28" s="2071"/>
      <c r="D28" s="2073"/>
      <c r="E28" s="217" t="s">
        <v>502</v>
      </c>
      <c r="F28" s="207"/>
      <c r="G28" s="208"/>
      <c r="H28" s="1796">
        <f>(467*2575021+179*1093202)/H14</f>
        <v>381.1703827711674</v>
      </c>
      <c r="I28" s="1874">
        <f>(545*2744383+200*987181)/I14</f>
        <v>453.7306435049754</v>
      </c>
      <c r="J28" s="1875">
        <f>(392*2813952+197*1109600)/J14</f>
        <v>336.8530311309752</v>
      </c>
      <c r="K28" s="1875">
        <f>(798368+271999+261246)/K14*1000</f>
        <v>296.5035148772459</v>
      </c>
      <c r="L28" s="1796">
        <f>(367*3511298+163*1107382)/L14</f>
        <v>318.08863831224505</v>
      </c>
      <c r="M28" s="1876">
        <v>310</v>
      </c>
      <c r="N28" s="1801"/>
      <c r="O28" s="1874">
        <f>ROUND(M28*1.01,0)</f>
        <v>313</v>
      </c>
      <c r="P28" s="1796">
        <f>ROUND(O28*1.01,0)</f>
        <v>316</v>
      </c>
      <c r="Q28" s="1933">
        <f>ROUND(P28*1.01,0)</f>
        <v>319</v>
      </c>
      <c r="R28" s="1954"/>
    </row>
    <row r="29" spans="2:18" ht="13.5" customHeight="1">
      <c r="B29" s="2104"/>
      <c r="C29" s="2071"/>
      <c r="D29" s="2073"/>
      <c r="E29" s="2075" t="s">
        <v>70</v>
      </c>
      <c r="F29" s="2076"/>
      <c r="G29" s="200" t="s">
        <v>561</v>
      </c>
      <c r="H29" s="1790"/>
      <c r="I29" s="1873">
        <f>I28-$H28</f>
        <v>72.56026073380798</v>
      </c>
      <c r="J29" s="1908">
        <f>J28-$H28</f>
        <v>-44.317351640192214</v>
      </c>
      <c r="K29" s="1908">
        <f>K28-$H28</f>
        <v>-84.6668678939215</v>
      </c>
      <c r="L29" s="1909">
        <f>L28-$H28</f>
        <v>-63.081744458922344</v>
      </c>
      <c r="M29" s="1927">
        <f>M28-$H28</f>
        <v>-71.1703827711674</v>
      </c>
      <c r="N29" s="1917">
        <f>SUM(I29:M29)</f>
        <v>-190.67608603039548</v>
      </c>
      <c r="O29" s="1872">
        <f>O28-$M28</f>
        <v>3</v>
      </c>
      <c r="P29" s="1932">
        <f>P28-$M28</f>
        <v>6</v>
      </c>
      <c r="Q29" s="1894">
        <f>Q28-$M28</f>
        <v>9</v>
      </c>
      <c r="R29" s="1931">
        <f>SUM(O29:Q29)</f>
        <v>18</v>
      </c>
    </row>
    <row r="30" spans="2:18" ht="13.5" customHeight="1">
      <c r="B30" s="2104"/>
      <c r="C30" s="2071"/>
      <c r="D30" s="2073"/>
      <c r="E30" s="217" t="s">
        <v>71</v>
      </c>
      <c r="F30" s="207"/>
      <c r="G30" s="208"/>
      <c r="H30" s="1796">
        <f>(97*2575021+79*1093202)/H14</f>
        <v>91.63564892319796</v>
      </c>
      <c r="I30" s="1874">
        <f>(156909+55356+87908)/I14*1000</f>
        <v>80.44160571813856</v>
      </c>
      <c r="J30" s="1875">
        <f>(67*2813952+79*1109600)/J14</f>
        <v>70.39365962270922</v>
      </c>
      <c r="K30" s="1875">
        <f>(140319+81315+76001)/K14*1000</f>
        <v>66.27287631653422</v>
      </c>
      <c r="L30" s="1796">
        <f>(63*3619486+93*1108648)/L14</f>
        <v>71.6940515471953</v>
      </c>
      <c r="M30" s="1876">
        <v>70</v>
      </c>
      <c r="N30" s="1801"/>
      <c r="O30" s="1874">
        <f>ROUND(M30,0)</f>
        <v>70</v>
      </c>
      <c r="P30" s="1796">
        <f>ROUND(O30*1,0)</f>
        <v>70</v>
      </c>
      <c r="Q30" s="1933">
        <f>ROUND(P30*1,0)</f>
        <v>70</v>
      </c>
      <c r="R30" s="1954"/>
    </row>
    <row r="31" spans="2:18" ht="13.5" customHeight="1">
      <c r="B31" s="2104"/>
      <c r="C31" s="2071"/>
      <c r="D31" s="2074"/>
      <c r="E31" s="2077" t="s">
        <v>72</v>
      </c>
      <c r="F31" s="2078"/>
      <c r="G31" s="200" t="s">
        <v>561</v>
      </c>
      <c r="H31" s="1790"/>
      <c r="I31" s="1907">
        <f>I30-$H30</f>
        <v>-11.194043205059401</v>
      </c>
      <c r="J31" s="1908">
        <f>J30-$H30</f>
        <v>-21.24198930048874</v>
      </c>
      <c r="K31" s="1908">
        <f>K30-$H30</f>
        <v>-25.36277260666374</v>
      </c>
      <c r="L31" s="1909">
        <f>L30-$H30</f>
        <v>-19.94159737600266</v>
      </c>
      <c r="M31" s="1927">
        <f>M30-$H30</f>
        <v>-21.635648923197962</v>
      </c>
      <c r="N31" s="1917">
        <f>SUM(I31:M31)</f>
        <v>-99.3760514114125</v>
      </c>
      <c r="O31" s="1872">
        <f>O30-$M30</f>
        <v>0</v>
      </c>
      <c r="P31" s="1932">
        <f>P30-$M30</f>
        <v>0</v>
      </c>
      <c r="Q31" s="1894">
        <f>Q30-$M30</f>
        <v>0</v>
      </c>
      <c r="R31" s="1931">
        <f>SUM(O31:Q31)</f>
        <v>0</v>
      </c>
    </row>
    <row r="32" spans="2:18" ht="13.5" customHeight="1">
      <c r="B32" s="2104"/>
      <c r="C32" s="2071"/>
      <c r="D32" s="2079" t="s">
        <v>73</v>
      </c>
      <c r="E32" s="217" t="s">
        <v>470</v>
      </c>
      <c r="F32" s="233"/>
      <c r="G32" s="234"/>
      <c r="H32" s="1796"/>
      <c r="I32" s="1804"/>
      <c r="J32" s="1805"/>
      <c r="K32" s="1805"/>
      <c r="L32" s="1806"/>
      <c r="M32" s="1807"/>
      <c r="N32" s="1808"/>
      <c r="O32" s="1804"/>
      <c r="P32" s="1806"/>
      <c r="Q32" s="1807"/>
      <c r="R32" s="1957"/>
    </row>
    <row r="33" spans="2:18" ht="13.5" customHeight="1" thickBot="1">
      <c r="B33" s="2104"/>
      <c r="C33" s="2072"/>
      <c r="D33" s="2079"/>
      <c r="E33" s="2080" t="s">
        <v>74</v>
      </c>
      <c r="F33" s="2081"/>
      <c r="G33" s="225" t="s">
        <v>561</v>
      </c>
      <c r="H33" s="1790"/>
      <c r="I33" s="1809"/>
      <c r="J33" s="1810"/>
      <c r="K33" s="1810"/>
      <c r="L33" s="1811"/>
      <c r="M33" s="1812"/>
      <c r="N33" s="1813"/>
      <c r="O33" s="1809"/>
      <c r="P33" s="1811"/>
      <c r="Q33" s="1812"/>
      <c r="R33" s="1958"/>
    </row>
    <row r="34" spans="2:18" ht="13.5" customHeight="1">
      <c r="B34" s="2105"/>
      <c r="C34" s="731"/>
      <c r="D34" s="1563" t="s">
        <v>174</v>
      </c>
      <c r="E34" s="1564"/>
      <c r="F34" s="1564"/>
      <c r="G34" s="1565"/>
      <c r="H34" s="1814">
        <f aca="true" t="shared" si="3" ref="H34:Q34">H16/H28*100</f>
        <v>36.18892137464418</v>
      </c>
      <c r="I34" s="1883">
        <f t="shared" si="3"/>
        <v>32.01181370587989</v>
      </c>
      <c r="J34" s="1884">
        <f t="shared" si="3"/>
        <v>41.38733419129252</v>
      </c>
      <c r="K34" s="1884">
        <f t="shared" si="3"/>
        <v>41.228194678183534</v>
      </c>
      <c r="L34" s="1814">
        <f t="shared" si="3"/>
        <v>42.26935000178389</v>
      </c>
      <c r="M34" s="1885">
        <f t="shared" si="3"/>
        <v>43.18692075713099</v>
      </c>
      <c r="N34" s="1789"/>
      <c r="O34" s="1943">
        <f t="shared" si="3"/>
        <v>43.085427909835005</v>
      </c>
      <c r="P34" s="1944">
        <f t="shared" si="3"/>
        <v>42.64752127318067</v>
      </c>
      <c r="Q34" s="1945">
        <f t="shared" si="3"/>
        <v>42.278620227048556</v>
      </c>
      <c r="R34" s="1953"/>
    </row>
    <row r="35" spans="2:18" s="12" customFormat="1" ht="13.5" customHeight="1">
      <c r="B35" s="2105"/>
      <c r="C35" s="857"/>
      <c r="D35" s="2058" t="s">
        <v>175</v>
      </c>
      <c r="E35" s="2059"/>
      <c r="F35" s="2061" t="s">
        <v>171</v>
      </c>
      <c r="G35" s="2062"/>
      <c r="H35" s="844"/>
      <c r="I35" s="1913" t="s">
        <v>803</v>
      </c>
      <c r="J35" s="139" t="s">
        <v>803</v>
      </c>
      <c r="K35" s="139" t="s">
        <v>803</v>
      </c>
      <c r="L35" s="108" t="s">
        <v>803</v>
      </c>
      <c r="M35" s="1912" t="s">
        <v>803</v>
      </c>
      <c r="N35" s="501"/>
      <c r="O35" s="602"/>
      <c r="P35" s="603"/>
      <c r="Q35" s="604"/>
      <c r="R35" s="1959"/>
    </row>
    <row r="36" spans="2:18" s="12" customFormat="1" ht="13.5" customHeight="1">
      <c r="B36" s="2105"/>
      <c r="C36" s="857"/>
      <c r="D36" s="2060"/>
      <c r="E36" s="2059"/>
      <c r="F36" s="2061" t="s">
        <v>172</v>
      </c>
      <c r="G36" s="2062"/>
      <c r="H36" s="138" t="s">
        <v>803</v>
      </c>
      <c r="I36" s="1913" t="s">
        <v>803</v>
      </c>
      <c r="J36" s="139" t="s">
        <v>803</v>
      </c>
      <c r="K36" s="139" t="s">
        <v>803</v>
      </c>
      <c r="L36" s="859"/>
      <c r="M36" s="846"/>
      <c r="N36" s="847"/>
      <c r="O36" s="602"/>
      <c r="P36" s="603"/>
      <c r="Q36" s="604"/>
      <c r="R36" s="1960"/>
    </row>
    <row r="37" spans="2:18" s="12" customFormat="1" ht="13.5" customHeight="1">
      <c r="B37" s="2105"/>
      <c r="C37" s="857"/>
      <c r="D37" s="2060"/>
      <c r="E37" s="2059"/>
      <c r="F37" s="2061" t="s">
        <v>173</v>
      </c>
      <c r="G37" s="2062"/>
      <c r="H37" s="844"/>
      <c r="I37" s="645"/>
      <c r="J37" s="646"/>
      <c r="K37" s="845"/>
      <c r="L37" s="2009">
        <f>Ⅲ①!O43</f>
        <v>-95.23026315789474</v>
      </c>
      <c r="M37" s="2010">
        <f>Ⅲ①!P43</f>
        <v>-173.6764705882353</v>
      </c>
      <c r="N37" s="501"/>
      <c r="O37" s="2006">
        <f>Ⅲ①!Q43</f>
        <v>-247.23032069970844</v>
      </c>
      <c r="P37" s="2007">
        <f>Ⅲ①!R43</f>
        <v>-321.0982658959538</v>
      </c>
      <c r="Q37" s="2008">
        <f>Ⅲ①!S43</f>
        <v>-394.7067238912732</v>
      </c>
      <c r="R37" s="1959"/>
    </row>
    <row r="38" spans="2:18" s="12" customFormat="1" ht="13.5" customHeight="1">
      <c r="B38" s="2105"/>
      <c r="C38" s="857"/>
      <c r="D38" s="2058" t="s">
        <v>176</v>
      </c>
      <c r="E38" s="2063"/>
      <c r="F38" s="2061" t="s">
        <v>171</v>
      </c>
      <c r="G38" s="2065"/>
      <c r="H38" s="844"/>
      <c r="I38" s="1886">
        <f>15106+3204</f>
        <v>18310</v>
      </c>
      <c r="J38" s="1887">
        <f>3057+15286</f>
        <v>18343</v>
      </c>
      <c r="K38" s="1887">
        <f>2948+15426</f>
        <v>18374</v>
      </c>
      <c r="L38" s="1888">
        <f>15566+2799</f>
        <v>18365</v>
      </c>
      <c r="M38" s="1889">
        <f>15706+2649</f>
        <v>18355</v>
      </c>
      <c r="N38" s="501"/>
      <c r="O38" s="602"/>
      <c r="P38" s="603"/>
      <c r="Q38" s="604"/>
      <c r="R38" s="1959"/>
    </row>
    <row r="39" spans="2:18" s="12" customFormat="1" ht="13.5" customHeight="1">
      <c r="B39" s="2105"/>
      <c r="C39" s="857"/>
      <c r="D39" s="2064"/>
      <c r="E39" s="2063"/>
      <c r="F39" s="2061" t="s">
        <v>172</v>
      </c>
      <c r="G39" s="2062"/>
      <c r="H39" s="1787">
        <f>14926+3304</f>
        <v>18230</v>
      </c>
      <c r="I39" s="1886">
        <f>15000+3204</f>
        <v>18204</v>
      </c>
      <c r="J39" s="1887">
        <f>15072+3104</f>
        <v>18176</v>
      </c>
      <c r="K39" s="1887">
        <f>14939+2974</f>
        <v>17913</v>
      </c>
      <c r="L39" s="859"/>
      <c r="M39" s="846"/>
      <c r="N39" s="847"/>
      <c r="O39" s="602"/>
      <c r="P39" s="603"/>
      <c r="Q39" s="604"/>
      <c r="R39" s="1960"/>
    </row>
    <row r="40" spans="2:18" s="12" customFormat="1" ht="13.5" customHeight="1" thickBot="1">
      <c r="B40" s="2106"/>
      <c r="C40" s="858"/>
      <c r="D40" s="2064"/>
      <c r="E40" s="2063"/>
      <c r="F40" s="2061" t="s">
        <v>173</v>
      </c>
      <c r="G40" s="2065"/>
      <c r="H40" s="844"/>
      <c r="I40" s="849"/>
      <c r="J40" s="850"/>
      <c r="K40" s="851"/>
      <c r="L40" s="1910">
        <f>14885+2891</f>
        <v>17776</v>
      </c>
      <c r="M40" s="1911">
        <f>14847+2740</f>
        <v>17587</v>
      </c>
      <c r="N40" s="501"/>
      <c r="O40" s="2003">
        <f>Ⅲ①!Q80</f>
        <v>17264</v>
      </c>
      <c r="P40" s="2004">
        <f>Ⅲ①!R80</f>
        <v>16887</v>
      </c>
      <c r="Q40" s="2005">
        <f>Ⅲ①!S80</f>
        <v>16452</v>
      </c>
      <c r="R40" s="1959"/>
    </row>
    <row r="41" spans="8:18" ht="6" customHeight="1" thickBot="1" thickTop="1">
      <c r="H41" s="1815"/>
      <c r="I41" s="1815"/>
      <c r="J41" s="1815"/>
      <c r="K41" s="1815"/>
      <c r="L41" s="1815"/>
      <c r="M41" s="1816"/>
      <c r="N41" s="1815"/>
      <c r="O41" s="1815"/>
      <c r="P41" s="1815"/>
      <c r="Q41" s="1815"/>
      <c r="R41" s="1961"/>
    </row>
    <row r="42" spans="2:18" ht="15.75" customHeight="1" thickTop="1">
      <c r="B42" s="2052" t="s">
        <v>351</v>
      </c>
      <c r="C42" s="2046" t="s">
        <v>510</v>
      </c>
      <c r="D42" s="243" t="s">
        <v>568</v>
      </c>
      <c r="E42" s="249"/>
      <c r="F42" s="250"/>
      <c r="G42" s="249"/>
      <c r="H42" s="1817">
        <f>Ⅲ②!L9</f>
        <v>506</v>
      </c>
      <c r="I42" s="1868">
        <v>542</v>
      </c>
      <c r="J42" s="1818">
        <v>547</v>
      </c>
      <c r="K42" s="1818">
        <v>549</v>
      </c>
      <c r="L42" s="1819">
        <v>621</v>
      </c>
      <c r="M42" s="1820">
        <v>633</v>
      </c>
      <c r="N42" s="1821"/>
      <c r="O42" s="1822"/>
      <c r="P42" s="1823"/>
      <c r="Q42" s="1824"/>
      <c r="R42" s="1962"/>
    </row>
    <row r="43" spans="2:18" ht="15.75" customHeight="1">
      <c r="B43" s="2053"/>
      <c r="C43" s="2047"/>
      <c r="D43" s="258"/>
      <c r="E43" s="259" t="s">
        <v>371</v>
      </c>
      <c r="F43" s="260"/>
      <c r="G43" s="261"/>
      <c r="H43" s="1825"/>
      <c r="I43" s="1918">
        <f>I42-$H42</f>
        <v>36</v>
      </c>
      <c r="J43" s="1827">
        <f>J42-$H42</f>
        <v>41</v>
      </c>
      <c r="K43" s="1827">
        <f>K42-$H42</f>
        <v>43</v>
      </c>
      <c r="L43" s="1828">
        <f>L42-$H42+1</f>
        <v>116</v>
      </c>
      <c r="M43" s="1829">
        <f>M42-$H42+1</f>
        <v>128</v>
      </c>
      <c r="N43" s="1920">
        <f>SUM(I43:M43)</f>
        <v>364</v>
      </c>
      <c r="O43" s="1830"/>
      <c r="P43" s="1831"/>
      <c r="Q43" s="1825"/>
      <c r="R43" s="1963"/>
    </row>
    <row r="44" spans="2:18" ht="15.75" customHeight="1">
      <c r="B44" s="2053"/>
      <c r="C44" s="2047"/>
      <c r="D44" s="258"/>
      <c r="E44" s="268"/>
      <c r="F44" s="269" t="s">
        <v>503</v>
      </c>
      <c r="G44" s="270"/>
      <c r="H44" s="1832"/>
      <c r="I44" s="1919">
        <f>I43-I45-I46</f>
        <v>36</v>
      </c>
      <c r="J44" s="1834">
        <f>J43-J45-J46</f>
        <v>40</v>
      </c>
      <c r="K44" s="1834">
        <f>K43-K45-K46</f>
        <v>42</v>
      </c>
      <c r="L44" s="1835">
        <f>L43-L45-L46</f>
        <v>40</v>
      </c>
      <c r="M44" s="1836">
        <f>M43-M45-M46</f>
        <v>40</v>
      </c>
      <c r="N44" s="1921">
        <f>SUM(I44:M44)</f>
        <v>198</v>
      </c>
      <c r="O44" s="1837"/>
      <c r="P44" s="1838"/>
      <c r="Q44" s="1832"/>
      <c r="R44" s="1964"/>
    </row>
    <row r="45" spans="2:18" ht="15.75" customHeight="1">
      <c r="B45" s="2053"/>
      <c r="C45" s="2047"/>
      <c r="D45" s="258"/>
      <c r="E45" s="268"/>
      <c r="F45" s="269" t="s">
        <v>504</v>
      </c>
      <c r="G45" s="270"/>
      <c r="H45" s="1832"/>
      <c r="I45" s="1833"/>
      <c r="J45" s="1834">
        <v>1</v>
      </c>
      <c r="K45" s="1834">
        <v>1</v>
      </c>
      <c r="L45" s="1835">
        <v>75</v>
      </c>
      <c r="M45" s="1836">
        <v>87</v>
      </c>
      <c r="N45" s="1921">
        <f>SUM(I45:M45)</f>
        <v>164</v>
      </c>
      <c r="O45" s="1837"/>
      <c r="P45" s="1838"/>
      <c r="Q45" s="1832"/>
      <c r="R45" s="1964"/>
    </row>
    <row r="46" spans="2:18" ht="15.75" customHeight="1" thickBot="1">
      <c r="B46" s="2053"/>
      <c r="C46" s="2047"/>
      <c r="D46" s="258"/>
      <c r="E46" s="268"/>
      <c r="F46" s="269" t="s">
        <v>505</v>
      </c>
      <c r="G46" s="270"/>
      <c r="H46" s="1839"/>
      <c r="I46" s="1833"/>
      <c r="J46" s="1834"/>
      <c r="K46" s="1834"/>
      <c r="L46" s="1835">
        <v>1</v>
      </c>
      <c r="M46" s="1840">
        <v>1</v>
      </c>
      <c r="N46" s="1922">
        <f>SUM(I46:M46)</f>
        <v>2</v>
      </c>
      <c r="O46" s="1841"/>
      <c r="P46" s="1842"/>
      <c r="Q46" s="1843"/>
      <c r="R46" s="1965"/>
    </row>
    <row r="47" spans="2:18" ht="15.75" customHeight="1">
      <c r="B47" s="2053"/>
      <c r="C47" s="2048"/>
      <c r="D47" s="1914" t="s">
        <v>861</v>
      </c>
      <c r="E47" s="250"/>
      <c r="F47" s="250"/>
      <c r="G47" s="249"/>
      <c r="H47" s="1817">
        <v>0</v>
      </c>
      <c r="I47" s="1844"/>
      <c r="J47" s="1845"/>
      <c r="K47" s="1845"/>
      <c r="L47" s="1817"/>
      <c r="M47" s="1846"/>
      <c r="N47" s="1847"/>
      <c r="O47" s="1848"/>
      <c r="P47" s="1849"/>
      <c r="Q47" s="1850"/>
      <c r="R47" s="1966"/>
    </row>
    <row r="48" spans="2:18" ht="15.75" customHeight="1" thickBot="1">
      <c r="B48" s="2053"/>
      <c r="C48" s="2049"/>
      <c r="D48" s="258"/>
      <c r="E48" s="259" t="s">
        <v>371</v>
      </c>
      <c r="F48" s="260"/>
      <c r="G48" s="261"/>
      <c r="H48" s="1851"/>
      <c r="I48" s="1826"/>
      <c r="J48" s="1827"/>
      <c r="K48" s="1827"/>
      <c r="L48" s="1828"/>
      <c r="M48" s="1829"/>
      <c r="N48" s="1923">
        <f>SUM(L48:M48)</f>
        <v>0</v>
      </c>
      <c r="O48" s="1830"/>
      <c r="P48" s="1831"/>
      <c r="Q48" s="1825"/>
      <c r="R48" s="1963"/>
    </row>
    <row r="49" spans="2:18" ht="15.75" customHeight="1">
      <c r="B49" s="2053"/>
      <c r="C49" s="2046" t="s">
        <v>472</v>
      </c>
      <c r="D49" s="243" t="s">
        <v>569</v>
      </c>
      <c r="E49" s="249"/>
      <c r="F49" s="250"/>
      <c r="G49" s="249"/>
      <c r="H49" s="1852">
        <f>1211+351.98</f>
        <v>1562.98</v>
      </c>
      <c r="I49" s="1878">
        <v>1578</v>
      </c>
      <c r="J49" s="1905">
        <f>1574</f>
        <v>1574</v>
      </c>
      <c r="K49" s="1905">
        <f>1569</f>
        <v>1569</v>
      </c>
      <c r="L49" s="1852">
        <f>1572</f>
        <v>1572</v>
      </c>
      <c r="M49" s="1906">
        <f>1570</f>
        <v>1570</v>
      </c>
      <c r="N49" s="1924"/>
      <c r="O49" s="1848"/>
      <c r="P49" s="1849"/>
      <c r="Q49" s="1850"/>
      <c r="R49" s="1966"/>
    </row>
    <row r="50" spans="2:18" ht="15.75" customHeight="1">
      <c r="B50" s="2053"/>
      <c r="C50" s="2047"/>
      <c r="D50" s="244"/>
      <c r="E50" s="283" t="s">
        <v>490</v>
      </c>
      <c r="F50" s="233"/>
      <c r="G50" s="284"/>
      <c r="H50" s="1853">
        <v>120</v>
      </c>
      <c r="I50" s="1854">
        <v>116</v>
      </c>
      <c r="J50" s="1855">
        <v>116</v>
      </c>
      <c r="K50" s="1855">
        <v>115</v>
      </c>
      <c r="L50" s="1853">
        <v>114</v>
      </c>
      <c r="M50" s="1856">
        <v>114</v>
      </c>
      <c r="N50" s="1925"/>
      <c r="O50" s="1857"/>
      <c r="P50" s="1858"/>
      <c r="Q50" s="1859"/>
      <c r="R50" s="1967"/>
    </row>
    <row r="51" spans="2:18" ht="15.75" customHeight="1">
      <c r="B51" s="2053"/>
      <c r="C51" s="2047"/>
      <c r="D51" s="258"/>
      <c r="E51" s="259" t="s">
        <v>371</v>
      </c>
      <c r="F51" s="260"/>
      <c r="G51" s="261"/>
      <c r="H51" s="1825"/>
      <c r="I51" s="1826">
        <v>-4</v>
      </c>
      <c r="J51" s="1827">
        <v>6</v>
      </c>
      <c r="K51" s="1827">
        <v>17</v>
      </c>
      <c r="L51" s="1828">
        <v>21</v>
      </c>
      <c r="M51" s="1829">
        <v>29</v>
      </c>
      <c r="N51" s="1923">
        <f>SUM(I51:M51)</f>
        <v>69</v>
      </c>
      <c r="O51" s="1830"/>
      <c r="P51" s="1831"/>
      <c r="Q51" s="1825"/>
      <c r="R51" s="1963"/>
    </row>
    <row r="52" spans="2:18" ht="15.75" customHeight="1">
      <c r="B52" s="2053"/>
      <c r="C52" s="2047"/>
      <c r="D52" s="258"/>
      <c r="E52" s="268"/>
      <c r="F52" s="269" t="s">
        <v>506</v>
      </c>
      <c r="G52" s="270"/>
      <c r="H52" s="1832"/>
      <c r="I52" s="1833">
        <v>1</v>
      </c>
      <c r="J52" s="1834">
        <v>1</v>
      </c>
      <c r="K52" s="1834">
        <v>1</v>
      </c>
      <c r="L52" s="1835">
        <v>2</v>
      </c>
      <c r="M52" s="1836">
        <v>2</v>
      </c>
      <c r="N52" s="1926">
        <f>SUM(I52:M52)</f>
        <v>7</v>
      </c>
      <c r="O52" s="1837"/>
      <c r="P52" s="1838"/>
      <c r="Q52" s="1832"/>
      <c r="R52" s="1964"/>
    </row>
    <row r="53" spans="2:18" ht="30" customHeight="1" thickBot="1">
      <c r="B53" s="2053"/>
      <c r="C53" s="2047"/>
      <c r="D53" s="258"/>
      <c r="E53" s="268"/>
      <c r="F53" s="2055" t="s">
        <v>76</v>
      </c>
      <c r="G53" s="2051"/>
      <c r="H53" s="1832"/>
      <c r="I53" s="1833">
        <f>I51-I52</f>
        <v>-5</v>
      </c>
      <c r="J53" s="1834">
        <f>J51-J52</f>
        <v>5</v>
      </c>
      <c r="K53" s="1834">
        <f>K51-K52</f>
        <v>16</v>
      </c>
      <c r="L53" s="1835">
        <f>L51-L52</f>
        <v>19</v>
      </c>
      <c r="M53" s="1836">
        <f>M51-M52</f>
        <v>27</v>
      </c>
      <c r="N53" s="1926">
        <f>SUM(I53:M53)</f>
        <v>62</v>
      </c>
      <c r="O53" s="1837"/>
      <c r="P53" s="1838"/>
      <c r="Q53" s="1832"/>
      <c r="R53" s="1964"/>
    </row>
    <row r="54" spans="2:18" ht="17.25" customHeight="1">
      <c r="B54" s="2053"/>
      <c r="C54" s="2048"/>
      <c r="D54" s="243" t="s">
        <v>512</v>
      </c>
      <c r="E54" s="250"/>
      <c r="F54" s="250"/>
      <c r="G54" s="249"/>
      <c r="H54" s="1817"/>
      <c r="I54" s="1844"/>
      <c r="J54" s="1845"/>
      <c r="K54" s="1845"/>
      <c r="L54" s="1817"/>
      <c r="M54" s="1846"/>
      <c r="N54" s="1847"/>
      <c r="O54" s="1848"/>
      <c r="P54" s="1849"/>
      <c r="Q54" s="1850"/>
      <c r="R54" s="1966"/>
    </row>
    <row r="55" spans="2:18" ht="17.25" customHeight="1" thickBot="1">
      <c r="B55" s="2054"/>
      <c r="C55" s="2049"/>
      <c r="D55" s="290"/>
      <c r="E55" s="291" t="s">
        <v>371</v>
      </c>
      <c r="F55" s="292"/>
      <c r="G55" s="293"/>
      <c r="H55" s="1851"/>
      <c r="I55" s="1860"/>
      <c r="J55" s="1861"/>
      <c r="K55" s="1861"/>
      <c r="L55" s="1862"/>
      <c r="M55" s="1863"/>
      <c r="N55" s="1864"/>
      <c r="O55" s="1865"/>
      <c r="P55" s="1866"/>
      <c r="Q55" s="1867"/>
      <c r="R55" s="1968"/>
    </row>
    <row r="56" spans="3:18" s="301" customFormat="1" ht="17.25" customHeight="1" thickTop="1">
      <c r="C56" s="298"/>
      <c r="D56" s="299"/>
      <c r="E56" s="300"/>
      <c r="F56" s="300"/>
      <c r="G56" s="300"/>
      <c r="H56" s="300"/>
      <c r="I56" s="300"/>
      <c r="J56" s="300"/>
      <c r="K56" s="2056" t="s">
        <v>343</v>
      </c>
      <c r="L56" s="2037"/>
      <c r="M56" s="2038"/>
      <c r="N56" s="561">
        <f>N43+N48+N51</f>
        <v>433</v>
      </c>
      <c r="O56" s="300"/>
      <c r="P56" s="300"/>
      <c r="Q56" s="2057"/>
      <c r="R56" s="2042"/>
    </row>
    <row r="57" spans="4:18" s="301" customFormat="1" ht="18" customHeight="1">
      <c r="D57" s="494"/>
      <c r="E57" s="494"/>
      <c r="F57" s="494"/>
      <c r="G57" s="494"/>
      <c r="H57" s="494"/>
      <c r="I57" s="494"/>
      <c r="J57" s="494"/>
      <c r="K57" s="2032" t="s">
        <v>379</v>
      </c>
      <c r="L57" s="2033"/>
      <c r="M57" s="2034"/>
      <c r="N57" s="469">
        <f>298+37</f>
        <v>335</v>
      </c>
      <c r="O57" s="494"/>
      <c r="P57" s="115"/>
      <c r="Q57" s="2042"/>
      <c r="R57" s="2042"/>
    </row>
    <row r="58" spans="1:17" s="301" customFormat="1" ht="15.75" customHeight="1" thickBot="1">
      <c r="A58" s="11" t="s">
        <v>303</v>
      </c>
      <c r="C58" s="494"/>
      <c r="D58" s="494"/>
      <c r="E58" s="494"/>
      <c r="F58" s="494"/>
      <c r="G58" s="494"/>
      <c r="H58" s="494"/>
      <c r="I58" s="494"/>
      <c r="J58" s="494"/>
      <c r="K58" s="1566"/>
      <c r="L58" s="1566"/>
      <c r="M58" s="1566"/>
      <c r="N58" s="494"/>
      <c r="O58" s="115"/>
      <c r="P58" s="115"/>
      <c r="Q58" s="300"/>
    </row>
    <row r="59" spans="2:18" s="301" customFormat="1" ht="15.75" customHeight="1" thickTop="1">
      <c r="B59" s="2043" t="s">
        <v>366</v>
      </c>
      <c r="C59" s="2046" t="s">
        <v>510</v>
      </c>
      <c r="D59" s="243" t="s">
        <v>568</v>
      </c>
      <c r="E59" s="249"/>
      <c r="F59" s="250"/>
      <c r="G59" s="249"/>
      <c r="H59" s="746"/>
      <c r="I59" s="738"/>
      <c r="J59" s="739"/>
      <c r="K59" s="255">
        <f>Ⅲ②!O9</f>
        <v>535</v>
      </c>
      <c r="L59" s="733">
        <f>Ⅲ①!O8</f>
        <v>566</v>
      </c>
      <c r="M59" s="256">
        <f>Ⅲ①!P8</f>
        <v>638</v>
      </c>
      <c r="N59" s="735"/>
      <c r="O59" s="254">
        <f>Ⅲ①!Q8</f>
        <v>644</v>
      </c>
      <c r="P59" s="255">
        <f>Ⅲ①!R8</f>
        <v>650</v>
      </c>
      <c r="Q59" s="256">
        <f>Ⅲ①!S8</f>
        <v>657</v>
      </c>
      <c r="R59" s="740"/>
    </row>
    <row r="60" spans="2:18" s="301" customFormat="1" ht="15.75" customHeight="1">
      <c r="B60" s="2044"/>
      <c r="C60" s="2047"/>
      <c r="D60" s="258"/>
      <c r="E60" s="259" t="s">
        <v>365</v>
      </c>
      <c r="F60" s="260"/>
      <c r="G60" s="261"/>
      <c r="H60" s="742"/>
      <c r="I60" s="741"/>
      <c r="J60" s="742"/>
      <c r="K60" s="742"/>
      <c r="L60" s="1828">
        <f>IF(L59-L42&gt;0,L59-L42,0)</f>
        <v>0</v>
      </c>
      <c r="M60" s="1829">
        <v>5</v>
      </c>
      <c r="N60" s="753"/>
      <c r="O60" s="265">
        <f>O59-$M$42</f>
        <v>11</v>
      </c>
      <c r="P60" s="262">
        <f>P59-$M$42</f>
        <v>17</v>
      </c>
      <c r="Q60" s="266">
        <f>Q59-$M$42</f>
        <v>24</v>
      </c>
      <c r="R60" s="265">
        <f>SUM(O60:Q60)</f>
        <v>52</v>
      </c>
    </row>
    <row r="61" spans="2:18" s="301" customFormat="1" ht="15.75" customHeight="1">
      <c r="B61" s="2044"/>
      <c r="C61" s="2047"/>
      <c r="D61" s="258"/>
      <c r="E61" s="268"/>
      <c r="F61" s="269" t="s">
        <v>503</v>
      </c>
      <c r="G61" s="270"/>
      <c r="H61" s="744"/>
      <c r="I61" s="743"/>
      <c r="J61" s="744"/>
      <c r="K61" s="744"/>
      <c r="L61" s="269">
        <v>0</v>
      </c>
      <c r="M61" s="274">
        <v>0</v>
      </c>
      <c r="N61" s="754"/>
      <c r="O61" s="273">
        <f>O60-O62-O63</f>
        <v>1</v>
      </c>
      <c r="P61" s="269">
        <f>P60-P62-P63</f>
        <v>7</v>
      </c>
      <c r="Q61" s="274">
        <f>Q60-Q62-Q63</f>
        <v>14</v>
      </c>
      <c r="R61" s="273">
        <f>SUM(O61:Q61)</f>
        <v>22</v>
      </c>
    </row>
    <row r="62" spans="2:18" s="301" customFormat="1" ht="15.75" customHeight="1">
      <c r="B62" s="2044"/>
      <c r="C62" s="2047"/>
      <c r="D62" s="258"/>
      <c r="E62" s="268"/>
      <c r="F62" s="269" t="s">
        <v>504</v>
      </c>
      <c r="G62" s="270"/>
      <c r="H62" s="744"/>
      <c r="I62" s="743"/>
      <c r="J62" s="744"/>
      <c r="K62" s="744"/>
      <c r="L62" s="269"/>
      <c r="M62" s="274">
        <v>5</v>
      </c>
      <c r="N62" s="754"/>
      <c r="O62" s="273">
        <v>10</v>
      </c>
      <c r="P62" s="269">
        <v>10</v>
      </c>
      <c r="Q62" s="274">
        <v>10</v>
      </c>
      <c r="R62" s="273">
        <f>SUM(O62:Q62)</f>
        <v>30</v>
      </c>
    </row>
    <row r="63" spans="2:18" s="301" customFormat="1" ht="15.75" customHeight="1" thickBot="1">
      <c r="B63" s="2044"/>
      <c r="C63" s="2047"/>
      <c r="D63" s="258"/>
      <c r="E63" s="268"/>
      <c r="F63" s="269" t="s">
        <v>505</v>
      </c>
      <c r="G63" s="270"/>
      <c r="H63" s="744"/>
      <c r="I63" s="743"/>
      <c r="J63" s="744"/>
      <c r="K63" s="752"/>
      <c r="L63" s="269"/>
      <c r="M63" s="279"/>
      <c r="N63" s="755"/>
      <c r="O63" s="273"/>
      <c r="P63" s="278"/>
      <c r="Q63" s="279"/>
      <c r="R63" s="277">
        <f>SUM(O63:Q63)</f>
        <v>0</v>
      </c>
    </row>
    <row r="64" spans="2:18" s="301" customFormat="1" ht="15.75" customHeight="1">
      <c r="B64" s="2044"/>
      <c r="C64" s="2048"/>
      <c r="D64" s="1914" t="s">
        <v>863</v>
      </c>
      <c r="E64" s="250"/>
      <c r="F64" s="250"/>
      <c r="G64" s="249"/>
      <c r="H64" s="746"/>
      <c r="I64" s="745"/>
      <c r="J64" s="746"/>
      <c r="K64" s="251"/>
      <c r="L64" s="252"/>
      <c r="M64" s="282"/>
      <c r="N64" s="736"/>
      <c r="O64" s="2018"/>
      <c r="P64" s="2019"/>
      <c r="Q64" s="2020"/>
      <c r="R64" s="745"/>
    </row>
    <row r="65" spans="2:18" s="301" customFormat="1" ht="15.75" customHeight="1" thickBot="1">
      <c r="B65" s="2044"/>
      <c r="C65" s="2049"/>
      <c r="D65" s="258"/>
      <c r="E65" s="259" t="s">
        <v>365</v>
      </c>
      <c r="F65" s="260"/>
      <c r="G65" s="261"/>
      <c r="H65" s="742"/>
      <c r="I65" s="741"/>
      <c r="J65" s="742"/>
      <c r="K65" s="751"/>
      <c r="L65" s="263"/>
      <c r="M65" s="266"/>
      <c r="N65" s="753"/>
      <c r="O65" s="295"/>
      <c r="P65" s="296"/>
      <c r="Q65" s="297"/>
      <c r="R65" s="734">
        <f>SUM(O65:Q65)</f>
        <v>0</v>
      </c>
    </row>
    <row r="66" spans="2:18" s="301" customFormat="1" ht="15.75" customHeight="1">
      <c r="B66" s="2044"/>
      <c r="C66" s="2046" t="s">
        <v>472</v>
      </c>
      <c r="D66" s="243" t="s">
        <v>569</v>
      </c>
      <c r="E66" s="249"/>
      <c r="F66" s="250"/>
      <c r="G66" s="249"/>
      <c r="H66" s="746"/>
      <c r="I66" s="745"/>
      <c r="J66" s="746"/>
      <c r="K66" s="1928">
        <v>1569</v>
      </c>
      <c r="L66" s="1929">
        <f>Ⅲ①!O18+Ⅲ①!O22+Ⅲ①!O28+Ⅲ①!O67+Ⅲ①!O66</f>
        <v>1728</v>
      </c>
      <c r="M66" s="1930">
        <f>Ⅲ①!P18+Ⅲ①!P22+Ⅲ①!P28+Ⅲ①!P67+Ⅲ①!P66</f>
        <v>1754</v>
      </c>
      <c r="N66" s="736"/>
      <c r="O66" s="2021">
        <f>Ⅲ①!Q18+Ⅲ①!Q22+Ⅲ①!Q28+Ⅲ①!Q67+Ⅲ①!Q66</f>
        <v>1801</v>
      </c>
      <c r="P66" s="2022">
        <f>Ⅲ①!R18+Ⅲ①!R22+Ⅲ①!R28+Ⅲ①!R67+Ⅲ①!R66</f>
        <v>1813</v>
      </c>
      <c r="Q66" s="2023">
        <f>Ⅲ①!S18+Ⅲ①!S22+Ⅲ①!S28+Ⅲ①!S67+Ⅲ①!S66</f>
        <v>1819</v>
      </c>
      <c r="R66" s="745"/>
    </row>
    <row r="67" spans="2:18" s="301" customFormat="1" ht="15.75" customHeight="1">
      <c r="B67" s="2044"/>
      <c r="C67" s="2047"/>
      <c r="D67" s="244"/>
      <c r="E67" s="283" t="s">
        <v>490</v>
      </c>
      <c r="F67" s="233"/>
      <c r="G67" s="284"/>
      <c r="H67" s="748"/>
      <c r="I67" s="747"/>
      <c r="J67" s="748"/>
      <c r="K67" s="285">
        <v>115</v>
      </c>
      <c r="L67" s="286">
        <f>Ⅲ①!O18+Ⅲ①!O66</f>
        <v>110</v>
      </c>
      <c r="M67" s="288">
        <f>Ⅲ①!P18+Ⅲ①!P66</f>
        <v>115</v>
      </c>
      <c r="N67" s="737"/>
      <c r="O67" s="2024">
        <f>Ⅲ①!Q18+Ⅲ①!Q66</f>
        <v>112</v>
      </c>
      <c r="P67" s="2025">
        <f>Ⅲ①!R18+Ⅲ①!R66</f>
        <v>110</v>
      </c>
      <c r="Q67" s="2026">
        <f>Ⅲ①!S18+Ⅲ①!S66</f>
        <v>108</v>
      </c>
      <c r="R67" s="747"/>
    </row>
    <row r="68" spans="2:18" s="301" customFormat="1" ht="15.75" customHeight="1">
      <c r="B68" s="2044"/>
      <c r="C68" s="2047"/>
      <c r="D68" s="258"/>
      <c r="E68" s="259" t="s">
        <v>365</v>
      </c>
      <c r="F68" s="260"/>
      <c r="G68" s="261"/>
      <c r="H68" s="742"/>
      <c r="I68" s="741"/>
      <c r="J68" s="742"/>
      <c r="K68" s="742"/>
      <c r="L68" s="263">
        <v>0</v>
      </c>
      <c r="M68" s="266">
        <v>0</v>
      </c>
      <c r="N68" s="753"/>
      <c r="O68" s="2027">
        <f>SUM(O69:O70)</f>
        <v>2</v>
      </c>
      <c r="P68" s="2028">
        <f>SUM(P69:P70)</f>
        <v>4</v>
      </c>
      <c r="Q68" s="2029">
        <f>SUM(Q69:Q70)</f>
        <v>6</v>
      </c>
      <c r="R68" s="2030">
        <f>SUM(O68:Q68)</f>
        <v>12</v>
      </c>
    </row>
    <row r="69" spans="2:18" s="301" customFormat="1" ht="15.75" customHeight="1">
      <c r="B69" s="2044"/>
      <c r="C69" s="2047"/>
      <c r="D69" s="258"/>
      <c r="E69" s="268"/>
      <c r="F69" s="269" t="s">
        <v>506</v>
      </c>
      <c r="G69" s="270"/>
      <c r="H69" s="744"/>
      <c r="I69" s="743"/>
      <c r="J69" s="744"/>
      <c r="K69" s="744"/>
      <c r="L69" s="269"/>
      <c r="M69" s="274"/>
      <c r="N69" s="754"/>
      <c r="O69" s="273">
        <f>$M$50-O67</f>
        <v>2</v>
      </c>
      <c r="P69" s="269">
        <f>$M$50-P67</f>
        <v>4</v>
      </c>
      <c r="Q69" s="274">
        <f>$M$50-Q67</f>
        <v>6</v>
      </c>
      <c r="R69" s="273">
        <f>SUM(O69:Q69)</f>
        <v>12</v>
      </c>
    </row>
    <row r="70" spans="2:18" s="301" customFormat="1" ht="30" customHeight="1" thickBot="1">
      <c r="B70" s="2044"/>
      <c r="C70" s="2047"/>
      <c r="D70" s="258"/>
      <c r="E70" s="268"/>
      <c r="F70" s="2050" t="s">
        <v>864</v>
      </c>
      <c r="G70" s="2051"/>
      <c r="H70" s="744"/>
      <c r="I70" s="743"/>
      <c r="J70" s="744"/>
      <c r="K70" s="744"/>
      <c r="L70" s="269"/>
      <c r="M70" s="274"/>
      <c r="N70" s="754"/>
      <c r="O70" s="273"/>
      <c r="P70" s="271"/>
      <c r="Q70" s="274"/>
      <c r="R70" s="273">
        <f>SUM(O70:Q70)</f>
        <v>0</v>
      </c>
    </row>
    <row r="71" spans="2:18" s="301" customFormat="1" ht="15.75" customHeight="1">
      <c r="B71" s="2044"/>
      <c r="C71" s="2048"/>
      <c r="D71" s="243" t="s">
        <v>512</v>
      </c>
      <c r="E71" s="250"/>
      <c r="F71" s="250"/>
      <c r="G71" s="249"/>
      <c r="H71" s="746"/>
      <c r="I71" s="745"/>
      <c r="J71" s="746"/>
      <c r="K71" s="251"/>
      <c r="L71" s="252"/>
      <c r="M71" s="282"/>
      <c r="N71" s="736"/>
      <c r="O71" s="281"/>
      <c r="P71" s="251"/>
      <c r="Q71" s="282"/>
      <c r="R71" s="745"/>
    </row>
    <row r="72" spans="2:18" s="301" customFormat="1" ht="15.75" customHeight="1" thickBot="1">
      <c r="B72" s="2045"/>
      <c r="C72" s="2049"/>
      <c r="D72" s="290"/>
      <c r="E72" s="291" t="s">
        <v>365</v>
      </c>
      <c r="F72" s="292"/>
      <c r="G72" s="293"/>
      <c r="H72" s="751"/>
      <c r="I72" s="749"/>
      <c r="J72" s="750"/>
      <c r="K72" s="750"/>
      <c r="L72" s="860"/>
      <c r="M72" s="297"/>
      <c r="N72" s="756"/>
      <c r="O72" s="295"/>
      <c r="P72" s="296"/>
      <c r="Q72" s="297"/>
      <c r="R72" s="734">
        <f>SUM(O72:Q72)</f>
        <v>0</v>
      </c>
    </row>
    <row r="73" spans="2:18" s="301" customFormat="1" ht="15.75" customHeight="1" thickTop="1">
      <c r="B73" s="2035" t="s">
        <v>36</v>
      </c>
      <c r="C73" s="2035"/>
      <c r="D73" s="2035"/>
      <c r="E73" s="2035"/>
      <c r="F73" s="2035"/>
      <c r="G73" s="2035"/>
      <c r="H73" s="2035"/>
      <c r="I73" s="2035"/>
      <c r="J73" s="2035"/>
      <c r="K73" s="2035"/>
      <c r="L73" s="2035"/>
      <c r="M73" s="2035"/>
      <c r="N73" s="2035"/>
      <c r="O73" s="2036" t="s">
        <v>345</v>
      </c>
      <c r="P73" s="2037"/>
      <c r="Q73" s="2038"/>
      <c r="R73" s="36">
        <f>R60+R65+R68</f>
        <v>64</v>
      </c>
    </row>
    <row r="74" spans="2:18" s="301" customFormat="1" ht="15.75" customHeight="1">
      <c r="B74" s="2035"/>
      <c r="C74" s="2035"/>
      <c r="D74" s="2035"/>
      <c r="E74" s="2035"/>
      <c r="F74" s="2035"/>
      <c r="G74" s="2035"/>
      <c r="H74" s="2035"/>
      <c r="I74" s="2035"/>
      <c r="J74" s="2035"/>
      <c r="K74" s="2035"/>
      <c r="L74" s="2035"/>
      <c r="M74" s="2035"/>
      <c r="N74" s="2035"/>
      <c r="O74" s="2039" t="s">
        <v>347</v>
      </c>
      <c r="P74" s="2033"/>
      <c r="Q74" s="2034"/>
      <c r="R74" s="56"/>
    </row>
    <row r="75" spans="2:18" s="301" customFormat="1" ht="15.75" customHeight="1">
      <c r="B75" s="2040" t="s">
        <v>146</v>
      </c>
      <c r="C75" s="2040"/>
      <c r="D75" s="2040"/>
      <c r="E75" s="2040"/>
      <c r="F75" s="2040"/>
      <c r="G75" s="2040"/>
      <c r="H75" s="2040"/>
      <c r="I75" s="2040"/>
      <c r="J75" s="2040"/>
      <c r="K75" s="2040"/>
      <c r="L75" s="2040"/>
      <c r="M75" s="2040"/>
      <c r="N75" s="2040"/>
      <c r="O75" s="2039" t="s">
        <v>367</v>
      </c>
      <c r="P75" s="2033"/>
      <c r="Q75" s="2034"/>
      <c r="R75" s="36"/>
    </row>
    <row r="76" spans="2:18" s="301" customFormat="1" ht="15.75" customHeight="1">
      <c r="B76" s="2041" t="s">
        <v>312</v>
      </c>
      <c r="C76" s="2041"/>
      <c r="D76" s="2041"/>
      <c r="E76" s="2041"/>
      <c r="F76" s="2041"/>
      <c r="G76" s="2041"/>
      <c r="H76" s="2041"/>
      <c r="I76" s="2041"/>
      <c r="J76" s="2041"/>
      <c r="K76" s="2041"/>
      <c r="L76" s="2041"/>
      <c r="M76" s="2041"/>
      <c r="N76" s="2041"/>
      <c r="O76" s="2039" t="s">
        <v>318</v>
      </c>
      <c r="P76" s="2033"/>
      <c r="Q76" s="2034"/>
      <c r="R76" s="36">
        <f>R73+R74+R75</f>
        <v>64</v>
      </c>
    </row>
    <row r="77" spans="2:18" s="301" customFormat="1" ht="15.75" customHeight="1">
      <c r="B77" s="1582" t="s">
        <v>313</v>
      </c>
      <c r="C77" s="302"/>
      <c r="D77" s="302"/>
      <c r="E77" s="302"/>
      <c r="F77" s="302"/>
      <c r="G77" s="302"/>
      <c r="H77" s="302"/>
      <c r="I77" s="302"/>
      <c r="J77" s="302"/>
      <c r="K77" s="302"/>
      <c r="L77" s="302"/>
      <c r="M77" s="302"/>
      <c r="N77" s="302"/>
      <c r="O77" s="2032" t="s">
        <v>378</v>
      </c>
      <c r="P77" s="2033"/>
      <c r="Q77" s="2034"/>
      <c r="R77" s="36"/>
    </row>
    <row r="78" spans="2:18" s="301" customFormat="1" ht="15.75" customHeight="1">
      <c r="B78" s="1567" t="s">
        <v>368</v>
      </c>
      <c r="C78" s="1568"/>
      <c r="D78" s="1568"/>
      <c r="E78" s="1568"/>
      <c r="F78" s="1568"/>
      <c r="G78" s="1568"/>
      <c r="H78" s="1568"/>
      <c r="I78" s="1568"/>
      <c r="J78" s="302"/>
      <c r="K78" s="302"/>
      <c r="L78" s="302"/>
      <c r="M78" s="302"/>
      <c r="N78" s="302"/>
      <c r="O78" s="689"/>
      <c r="P78" s="1201"/>
      <c r="Q78" s="1201"/>
      <c r="R78" s="14"/>
    </row>
    <row r="79" spans="2:17" s="301" customFormat="1" ht="15.75" customHeight="1">
      <c r="B79" s="1569" t="s">
        <v>296</v>
      </c>
      <c r="C79" s="1568"/>
      <c r="D79" s="1568"/>
      <c r="E79" s="1568"/>
      <c r="F79" s="1568"/>
      <c r="G79" s="1568"/>
      <c r="H79" s="1568"/>
      <c r="I79" s="1568"/>
      <c r="J79" s="302"/>
      <c r="K79" s="302"/>
      <c r="L79" s="302"/>
      <c r="M79" s="302"/>
      <c r="N79" s="302"/>
      <c r="O79" s="115"/>
      <c r="P79" s="115"/>
      <c r="Q79" s="300"/>
    </row>
    <row r="80" spans="2:17" s="301" customFormat="1" ht="15.75" customHeight="1">
      <c r="B80" s="1568"/>
      <c r="C80" s="1569" t="s">
        <v>297</v>
      </c>
      <c r="D80" s="1568"/>
      <c r="E80" s="1568"/>
      <c r="F80" s="1568"/>
      <c r="G80" s="1568"/>
      <c r="H80" s="1568"/>
      <c r="I80" s="1568"/>
      <c r="J80" s="302"/>
      <c r="K80" s="302"/>
      <c r="L80" s="302"/>
      <c r="M80" s="302"/>
      <c r="N80" s="302"/>
      <c r="O80" s="115"/>
      <c r="P80" s="115"/>
      <c r="Q80" s="300"/>
    </row>
    <row r="81" spans="2:18" s="301" customFormat="1" ht="15.75" customHeight="1">
      <c r="B81" s="1568"/>
      <c r="C81" s="1568"/>
      <c r="D81" s="1570" t="s">
        <v>298</v>
      </c>
      <c r="E81" s="1568"/>
      <c r="F81" s="1568"/>
      <c r="G81" s="1568"/>
      <c r="H81" s="1568"/>
      <c r="I81" s="1568"/>
      <c r="J81" s="303" t="s">
        <v>78</v>
      </c>
      <c r="K81" s="302"/>
      <c r="L81" s="302"/>
      <c r="M81" s="302"/>
      <c r="N81" s="302"/>
      <c r="P81" s="12"/>
      <c r="Q81" s="300"/>
      <c r="R81" s="191"/>
    </row>
    <row r="82" spans="2:18" s="301" customFormat="1" ht="15.75" customHeight="1">
      <c r="B82" s="1568"/>
      <c r="C82" s="1568"/>
      <c r="D82" s="1570" t="s">
        <v>299</v>
      </c>
      <c r="E82" s="1568"/>
      <c r="F82" s="1568"/>
      <c r="G82" s="1568"/>
      <c r="H82" s="1568"/>
      <c r="I82" s="1568"/>
      <c r="J82" s="304" t="s">
        <v>37</v>
      </c>
      <c r="K82" s="302"/>
      <c r="L82" s="302"/>
      <c r="M82" s="302"/>
      <c r="N82" s="302"/>
      <c r="P82" s="12"/>
      <c r="Q82" s="300"/>
      <c r="R82" s="191"/>
    </row>
    <row r="83" spans="2:18" s="301" customFormat="1" ht="15.75" customHeight="1">
      <c r="B83" s="1568"/>
      <c r="C83" s="1568"/>
      <c r="D83" s="1570" t="s">
        <v>300</v>
      </c>
      <c r="E83" s="1568"/>
      <c r="F83" s="1568"/>
      <c r="G83" s="1568"/>
      <c r="H83" s="1568"/>
      <c r="I83" s="1568"/>
      <c r="J83" s="304" t="s">
        <v>38</v>
      </c>
      <c r="K83" s="302"/>
      <c r="L83" s="302"/>
      <c r="M83" s="302"/>
      <c r="N83" s="302"/>
      <c r="P83" s="12"/>
      <c r="Q83" s="300"/>
      <c r="R83" s="191"/>
    </row>
    <row r="84" spans="2:18" s="301" customFormat="1" ht="15.75" customHeight="1">
      <c r="B84" s="302"/>
      <c r="C84" s="302"/>
      <c r="D84" s="303" t="s">
        <v>82</v>
      </c>
      <c r="E84" s="302"/>
      <c r="F84" s="302"/>
      <c r="G84" s="302"/>
      <c r="H84" s="302"/>
      <c r="I84" s="302"/>
      <c r="J84" s="1570" t="s">
        <v>322</v>
      </c>
      <c r="K84" s="302"/>
      <c r="L84" s="302"/>
      <c r="M84" s="302"/>
      <c r="N84" s="302"/>
      <c r="P84" s="12"/>
      <c r="Q84" s="300"/>
      <c r="R84" s="191"/>
    </row>
    <row r="85" spans="2:18" s="301" customFormat="1" ht="15.75" customHeight="1">
      <c r="B85" s="302"/>
      <c r="C85" s="302"/>
      <c r="D85" s="303" t="s">
        <v>83</v>
      </c>
      <c r="E85" s="302"/>
      <c r="F85" s="302"/>
      <c r="G85" s="302"/>
      <c r="H85" s="302"/>
      <c r="I85" s="302"/>
      <c r="J85" s="304" t="s">
        <v>39</v>
      </c>
      <c r="K85" s="302"/>
      <c r="L85" s="302"/>
      <c r="M85" s="302"/>
      <c r="N85" s="302"/>
      <c r="P85" s="12"/>
      <c r="Q85" s="300"/>
      <c r="R85" s="191"/>
    </row>
    <row r="86" spans="2:18" s="301" customFormat="1" ht="15.75" customHeight="1">
      <c r="B86" s="302"/>
      <c r="C86" s="302"/>
      <c r="D86" s="303" t="s">
        <v>84</v>
      </c>
      <c r="E86" s="302"/>
      <c r="F86" s="302"/>
      <c r="G86" s="302"/>
      <c r="H86" s="302"/>
      <c r="I86" s="302"/>
      <c r="J86" s="304" t="s">
        <v>40</v>
      </c>
      <c r="K86" s="302"/>
      <c r="L86" s="302"/>
      <c r="M86" s="302"/>
      <c r="N86" s="302"/>
      <c r="P86" s="12"/>
      <c r="Q86" s="300"/>
      <c r="R86" s="191"/>
    </row>
    <row r="87" spans="2:17" ht="15.75" customHeight="1">
      <c r="B87" s="1194" t="s">
        <v>369</v>
      </c>
      <c r="C87" s="1603"/>
      <c r="D87" s="307"/>
      <c r="E87" s="307"/>
      <c r="F87" s="233"/>
      <c r="G87" s="233"/>
      <c r="H87" s="233"/>
      <c r="I87" s="233"/>
      <c r="J87" s="233"/>
      <c r="K87" s="233"/>
      <c r="L87" s="233"/>
      <c r="M87" s="233"/>
      <c r="N87" s="1603"/>
      <c r="O87" s="1583"/>
      <c r="P87" s="12"/>
      <c r="Q87" s="300"/>
    </row>
    <row r="88" spans="2:17" ht="15.75" customHeight="1" thickBot="1">
      <c r="B88" s="1202" t="s">
        <v>370</v>
      </c>
      <c r="C88" s="1590"/>
      <c r="D88" s="307"/>
      <c r="E88" s="307"/>
      <c r="F88" s="233"/>
      <c r="G88" s="233"/>
      <c r="H88" s="233"/>
      <c r="I88" s="233"/>
      <c r="J88" s="233"/>
      <c r="K88" s="233"/>
      <c r="L88" s="233"/>
      <c r="M88" s="233"/>
      <c r="N88" s="1595"/>
      <c r="O88" s="1583"/>
      <c r="P88" s="12"/>
      <c r="Q88" s="300"/>
    </row>
    <row r="89" spans="2:16" ht="21" customHeight="1">
      <c r="B89" s="1606" t="s">
        <v>513</v>
      </c>
      <c r="C89" s="1607"/>
      <c r="D89" s="192"/>
      <c r="E89" s="192"/>
      <c r="F89" s="192"/>
      <c r="G89" s="192"/>
      <c r="H89" s="192"/>
      <c r="I89" s="192"/>
      <c r="J89" s="192"/>
      <c r="K89" s="192"/>
      <c r="L89" s="192"/>
      <c r="M89" s="192"/>
      <c r="N89" s="192"/>
      <c r="O89" s="192"/>
      <c r="P89" s="305"/>
    </row>
    <row r="90" spans="2:16" ht="21" customHeight="1">
      <c r="B90" s="306"/>
      <c r="C90" s="307" t="s">
        <v>507</v>
      </c>
      <c r="D90" s="233"/>
      <c r="E90" s="233"/>
      <c r="F90" s="233"/>
      <c r="G90" s="1946" t="s">
        <v>862</v>
      </c>
      <c r="H90" s="233"/>
      <c r="I90" s="233"/>
      <c r="J90" s="233"/>
      <c r="K90" s="233"/>
      <c r="L90" s="233"/>
      <c r="M90" s="233"/>
      <c r="N90" s="233"/>
      <c r="O90" s="233"/>
      <c r="P90" s="308"/>
    </row>
    <row r="91" spans="2:16" ht="21" customHeight="1">
      <c r="B91" s="306"/>
      <c r="C91" s="307" t="s">
        <v>471</v>
      </c>
      <c r="D91" s="233"/>
      <c r="E91" s="233"/>
      <c r="F91" s="233"/>
      <c r="G91" s="1946" t="s">
        <v>804</v>
      </c>
      <c r="H91" s="233"/>
      <c r="I91" s="233"/>
      <c r="J91" s="233"/>
      <c r="K91" s="233"/>
      <c r="L91" s="233"/>
      <c r="M91" s="233"/>
      <c r="N91" s="233"/>
      <c r="O91" s="233"/>
      <c r="P91" s="308"/>
    </row>
    <row r="92" spans="2:16" ht="15" thickBot="1">
      <c r="B92" s="309"/>
      <c r="C92" s="310" t="s">
        <v>1</v>
      </c>
      <c r="D92" s="311"/>
      <c r="E92" s="311"/>
      <c r="F92" s="311"/>
      <c r="G92" s="311"/>
      <c r="H92" s="311"/>
      <c r="I92" s="311"/>
      <c r="J92" s="311"/>
      <c r="K92" s="311"/>
      <c r="L92" s="311"/>
      <c r="M92" s="311"/>
      <c r="N92" s="311"/>
      <c r="O92" s="311"/>
      <c r="P92" s="312"/>
    </row>
  </sheetData>
  <sheetProtection/>
  <mergeCells count="55">
    <mergeCell ref="D35:E37"/>
    <mergeCell ref="D38:E40"/>
    <mergeCell ref="F35:G35"/>
    <mergeCell ref="F36:G36"/>
    <mergeCell ref="F37:G37"/>
    <mergeCell ref="F38:G38"/>
    <mergeCell ref="F39:G39"/>
    <mergeCell ref="O77:Q77"/>
    <mergeCell ref="K56:M56"/>
    <mergeCell ref="Q57:R57"/>
    <mergeCell ref="B73:N74"/>
    <mergeCell ref="C66:C72"/>
    <mergeCell ref="Q56:R56"/>
    <mergeCell ref="F53:G53"/>
    <mergeCell ref="O74:Q74"/>
    <mergeCell ref="C59:C65"/>
    <mergeCell ref="O76:Q76"/>
    <mergeCell ref="B75:N75"/>
    <mergeCell ref="B76:N76"/>
    <mergeCell ref="O73:Q73"/>
    <mergeCell ref="C24:C33"/>
    <mergeCell ref="K57:M57"/>
    <mergeCell ref="B42:B55"/>
    <mergeCell ref="O75:Q75"/>
    <mergeCell ref="F70:G70"/>
    <mergeCell ref="B59:B72"/>
    <mergeCell ref="C42:C48"/>
    <mergeCell ref="C49:C55"/>
    <mergeCell ref="F40:G40"/>
    <mergeCell ref="E31:F31"/>
    <mergeCell ref="E33:F33"/>
    <mergeCell ref="E23:F23"/>
    <mergeCell ref="D24:D31"/>
    <mergeCell ref="E29:F29"/>
    <mergeCell ref="E27:F27"/>
    <mergeCell ref="E11:F11"/>
    <mergeCell ref="E13:F13"/>
    <mergeCell ref="E21:F21"/>
    <mergeCell ref="B5:B7"/>
    <mergeCell ref="B8:B40"/>
    <mergeCell ref="E15:F15"/>
    <mergeCell ref="D16:D19"/>
    <mergeCell ref="E17:F17"/>
    <mergeCell ref="E19:F19"/>
    <mergeCell ref="E25:F25"/>
    <mergeCell ref="D22:D23"/>
    <mergeCell ref="C5:C7"/>
    <mergeCell ref="D32:D33"/>
    <mergeCell ref="D5:G7"/>
    <mergeCell ref="C8:C23"/>
    <mergeCell ref="D8:D15"/>
    <mergeCell ref="E9:F9"/>
    <mergeCell ref="D20:D21"/>
    <mergeCell ref="R5:R7"/>
    <mergeCell ref="N5:N7"/>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52" r:id="rId1"/>
  <rowBreaks count="1" manualBreakCount="1">
    <brk id="57" max="17" man="1"/>
  </rowBreaks>
</worksheet>
</file>

<file path=xl/worksheets/sheet18.xml><?xml version="1.0" encoding="utf-8"?>
<worksheet xmlns="http://schemas.openxmlformats.org/spreadsheetml/2006/main" xmlns:r="http://schemas.openxmlformats.org/officeDocument/2006/relationships">
  <dimension ref="A1:T96"/>
  <sheetViews>
    <sheetView view="pageBreakPreview" zoomScale="60" zoomScaleNormal="75" zoomScalePageLayoutView="0" workbookViewId="0" topLeftCell="J1">
      <selection activeCell="S97" sqref="S97"/>
    </sheetView>
  </sheetViews>
  <sheetFormatPr defaultColWidth="8.796875" defaultRowHeight="15"/>
  <cols>
    <col min="1" max="1" width="4.59765625" style="314" customWidth="1"/>
    <col min="2" max="2" width="12.59765625" style="314" customWidth="1"/>
    <col min="3" max="4" width="2.59765625" style="314" customWidth="1"/>
    <col min="5" max="5" width="18.69921875" style="314" customWidth="1"/>
    <col min="6" max="6" width="9.5" style="315" customWidth="1"/>
    <col min="7" max="7" width="8.3984375" style="315" customWidth="1"/>
    <col min="8" max="12" width="22.59765625" style="315" customWidth="1"/>
    <col min="13" max="19" width="22.59765625" style="314" customWidth="1"/>
    <col min="20" max="21" width="13.59765625" style="314" customWidth="1"/>
    <col min="22" max="16384" width="9" style="314" customWidth="1"/>
  </cols>
  <sheetData>
    <row r="1" ht="30" customHeight="1">
      <c r="A1" s="313" t="s">
        <v>465</v>
      </c>
    </row>
    <row r="2" ht="30" customHeight="1">
      <c r="A2" s="313" t="s">
        <v>536</v>
      </c>
    </row>
    <row r="3" spans="1:2" ht="30" customHeight="1">
      <c r="A3" s="313" t="s">
        <v>151</v>
      </c>
      <c r="B3" s="316"/>
    </row>
    <row r="4" spans="2:19" s="317" customFormat="1" ht="30.75" customHeight="1" thickBot="1">
      <c r="B4" s="318" t="s">
        <v>544</v>
      </c>
      <c r="F4" s="319"/>
      <c r="G4" s="319"/>
      <c r="H4" s="319"/>
      <c r="I4" s="319"/>
      <c r="J4" s="319"/>
      <c r="K4" s="319"/>
      <c r="L4" s="319"/>
      <c r="S4" s="320" t="s">
        <v>462</v>
      </c>
    </row>
    <row r="5" spans="2:19" s="12" customFormat="1" ht="16.5" customHeight="1" thickTop="1">
      <c r="B5" s="2674" t="s">
        <v>19</v>
      </c>
      <c r="C5" s="2710" t="s">
        <v>594</v>
      </c>
      <c r="D5" s="2711"/>
      <c r="E5" s="2711"/>
      <c r="F5" s="2711"/>
      <c r="G5" s="2712"/>
      <c r="H5" s="1625" t="s">
        <v>597</v>
      </c>
      <c r="I5" s="1619" t="s">
        <v>597</v>
      </c>
      <c r="J5" s="1618" t="s">
        <v>597</v>
      </c>
      <c r="K5" s="1618" t="s">
        <v>597</v>
      </c>
      <c r="L5" s="1619" t="s">
        <v>597</v>
      </c>
      <c r="M5" s="2697" t="s">
        <v>117</v>
      </c>
      <c r="N5" s="19" t="s">
        <v>597</v>
      </c>
      <c r="O5" s="20" t="s">
        <v>597</v>
      </c>
      <c r="P5" s="20" t="s">
        <v>597</v>
      </c>
      <c r="Q5" s="20" t="s">
        <v>597</v>
      </c>
      <c r="R5" s="150" t="s">
        <v>597</v>
      </c>
      <c r="S5" s="2594" t="s">
        <v>123</v>
      </c>
    </row>
    <row r="6" spans="2:19" s="12" customFormat="1" ht="16.5" customHeight="1">
      <c r="B6" s="2675"/>
      <c r="C6" s="2713"/>
      <c r="D6" s="2714"/>
      <c r="E6" s="2714"/>
      <c r="F6" s="2714"/>
      <c r="G6" s="2715"/>
      <c r="H6" s="1626" t="s">
        <v>124</v>
      </c>
      <c r="I6" s="23" t="s">
        <v>125</v>
      </c>
      <c r="J6" s="22" t="s">
        <v>126</v>
      </c>
      <c r="K6" s="22" t="s">
        <v>127</v>
      </c>
      <c r="L6" s="23" t="s">
        <v>128</v>
      </c>
      <c r="M6" s="2569"/>
      <c r="N6" s="24" t="s">
        <v>118</v>
      </c>
      <c r="O6" s="22" t="s">
        <v>119</v>
      </c>
      <c r="P6" s="22" t="s">
        <v>120</v>
      </c>
      <c r="Q6" s="22" t="s">
        <v>121</v>
      </c>
      <c r="R6" s="154" t="s">
        <v>122</v>
      </c>
      <c r="S6" s="2595"/>
    </row>
    <row r="7" spans="2:19" s="12" customFormat="1" ht="16.5" customHeight="1" thickBot="1">
      <c r="B7" s="2675"/>
      <c r="C7" s="2713"/>
      <c r="D7" s="2714"/>
      <c r="E7" s="2714"/>
      <c r="F7" s="2714"/>
      <c r="G7" s="2715"/>
      <c r="H7" s="1616" t="s">
        <v>598</v>
      </c>
      <c r="I7" s="780" t="s">
        <v>598</v>
      </c>
      <c r="J7" s="781" t="s">
        <v>598</v>
      </c>
      <c r="K7" s="781" t="s">
        <v>598</v>
      </c>
      <c r="L7" s="23" t="s">
        <v>599</v>
      </c>
      <c r="M7" s="2569"/>
      <c r="N7" s="564"/>
      <c r="O7" s="22"/>
      <c r="P7" s="22"/>
      <c r="Q7" s="22"/>
      <c r="R7" s="154"/>
      <c r="S7" s="2595"/>
    </row>
    <row r="8" spans="2:19" s="12" customFormat="1" ht="24.75" customHeight="1">
      <c r="B8" s="390"/>
      <c r="C8" s="391" t="s">
        <v>529</v>
      </c>
      <c r="D8" s="392"/>
      <c r="E8" s="392"/>
      <c r="F8" s="393"/>
      <c r="G8" s="1571"/>
      <c r="H8" s="1627"/>
      <c r="I8" s="396"/>
      <c r="J8" s="396"/>
      <c r="K8" s="396"/>
      <c r="L8" s="397"/>
      <c r="M8" s="398"/>
      <c r="N8" s="399"/>
      <c r="O8" s="396"/>
      <c r="P8" s="396"/>
      <c r="Q8" s="396"/>
      <c r="R8" s="400"/>
      <c r="S8" s="401"/>
    </row>
    <row r="9" spans="2:19" s="12" customFormat="1" ht="24.75" customHeight="1" thickBot="1">
      <c r="B9" s="1624"/>
      <c r="C9" s="1629" t="s">
        <v>530</v>
      </c>
      <c r="D9" s="840"/>
      <c r="E9" s="840"/>
      <c r="F9" s="760"/>
      <c r="G9" s="1620"/>
      <c r="H9" s="1628"/>
      <c r="I9" s="1621"/>
      <c r="J9" s="1621"/>
      <c r="K9" s="1621"/>
      <c r="L9" s="1622"/>
      <c r="M9" s="1623"/>
      <c r="N9" s="1572"/>
      <c r="O9" s="1573"/>
      <c r="P9" s="1573"/>
      <c r="Q9" s="1573"/>
      <c r="R9" s="1574"/>
      <c r="S9" s="476"/>
    </row>
    <row r="10" spans="2:20" s="321" customFormat="1" ht="33" customHeight="1" thickBot="1">
      <c r="B10" s="757"/>
      <c r="C10" s="758"/>
      <c r="D10" s="758"/>
      <c r="E10" s="759"/>
      <c r="F10" s="759"/>
      <c r="G10" s="759"/>
      <c r="H10" s="760"/>
      <c r="I10" s="760"/>
      <c r="J10" s="760"/>
      <c r="K10" s="760"/>
      <c r="L10" s="760"/>
      <c r="M10" s="760"/>
      <c r="N10" s="468"/>
      <c r="O10" s="468"/>
      <c r="P10" s="468"/>
      <c r="Q10" s="468"/>
      <c r="R10" s="468"/>
      <c r="S10" s="760"/>
      <c r="T10" s="351"/>
    </row>
    <row r="11" spans="2:20" s="321" customFormat="1" ht="24.75" customHeight="1" thickTop="1">
      <c r="B11" s="2685" t="s">
        <v>517</v>
      </c>
      <c r="C11" s="2676" t="s">
        <v>508</v>
      </c>
      <c r="D11" s="2677"/>
      <c r="E11" s="2677"/>
      <c r="F11" s="2677"/>
      <c r="G11" s="2678"/>
      <c r="H11" s="322"/>
      <c r="I11" s="323"/>
      <c r="J11" s="323"/>
      <c r="K11" s="323"/>
      <c r="L11" s="324"/>
      <c r="M11" s="325"/>
      <c r="N11" s="764"/>
      <c r="O11" s="765"/>
      <c r="P11" s="765"/>
      <c r="Q11" s="765"/>
      <c r="R11" s="766"/>
      <c r="S11" s="328"/>
      <c r="T11" s="329"/>
    </row>
    <row r="12" spans="2:20" s="321" customFormat="1" ht="24.75" customHeight="1">
      <c r="B12" s="2686"/>
      <c r="C12" s="329"/>
      <c r="D12" s="351"/>
      <c r="E12" s="351"/>
      <c r="F12" s="2688" t="s">
        <v>372</v>
      </c>
      <c r="G12" s="2689"/>
      <c r="H12" s="330"/>
      <c r="I12" s="331"/>
      <c r="J12" s="331"/>
      <c r="K12" s="331"/>
      <c r="L12" s="332"/>
      <c r="M12" s="333"/>
      <c r="N12" s="334"/>
      <c r="O12" s="331"/>
      <c r="P12" s="331"/>
      <c r="Q12" s="331"/>
      <c r="R12" s="335"/>
      <c r="S12" s="336"/>
      <c r="T12" s="329"/>
    </row>
    <row r="13" spans="2:20" s="321" customFormat="1" ht="24.75" customHeight="1">
      <c r="B13" s="2686"/>
      <c r="C13" s="2690" t="s">
        <v>518</v>
      </c>
      <c r="D13" s="2691"/>
      <c r="E13" s="2691"/>
      <c r="F13" s="2691"/>
      <c r="G13" s="2692"/>
      <c r="H13" s="337"/>
      <c r="I13" s="338"/>
      <c r="J13" s="338"/>
      <c r="K13" s="338"/>
      <c r="L13" s="339"/>
      <c r="M13" s="340"/>
      <c r="N13" s="341"/>
      <c r="O13" s="338"/>
      <c r="P13" s="338"/>
      <c r="Q13" s="338"/>
      <c r="R13" s="342"/>
      <c r="S13" s="343"/>
      <c r="T13" s="329"/>
    </row>
    <row r="14" spans="2:20" s="321" customFormat="1" ht="24.75" customHeight="1">
      <c r="B14" s="2686"/>
      <c r="C14" s="352"/>
      <c r="D14" s="353"/>
      <c r="E14" s="345"/>
      <c r="F14" s="2695" t="s">
        <v>373</v>
      </c>
      <c r="G14" s="2696"/>
      <c r="H14" s="330"/>
      <c r="I14" s="331"/>
      <c r="J14" s="331"/>
      <c r="K14" s="331"/>
      <c r="L14" s="332"/>
      <c r="M14" s="333"/>
      <c r="N14" s="334"/>
      <c r="O14" s="331"/>
      <c r="P14" s="331"/>
      <c r="Q14" s="331"/>
      <c r="R14" s="335"/>
      <c r="S14" s="336"/>
      <c r="T14" s="329"/>
    </row>
    <row r="15" spans="2:20" s="321" customFormat="1" ht="24.75" customHeight="1">
      <c r="B15" s="2686"/>
      <c r="C15" s="2736" t="s">
        <v>509</v>
      </c>
      <c r="D15" s="2737"/>
      <c r="E15" s="2737"/>
      <c r="F15" s="2691"/>
      <c r="G15" s="2692"/>
      <c r="H15" s="337"/>
      <c r="I15" s="338"/>
      <c r="J15" s="338"/>
      <c r="K15" s="338"/>
      <c r="L15" s="339"/>
      <c r="M15" s="340"/>
      <c r="N15" s="341"/>
      <c r="O15" s="338"/>
      <c r="P15" s="338"/>
      <c r="Q15" s="338"/>
      <c r="R15" s="342"/>
      <c r="S15" s="343"/>
      <c r="T15" s="329"/>
    </row>
    <row r="16" spans="2:20" s="321" customFormat="1" ht="24.75" customHeight="1">
      <c r="B16" s="2686"/>
      <c r="C16" s="329"/>
      <c r="D16" s="351"/>
      <c r="E16" s="344"/>
      <c r="F16" s="2688" t="s">
        <v>373</v>
      </c>
      <c r="G16" s="2689"/>
      <c r="H16" s="354"/>
      <c r="I16" s="355"/>
      <c r="J16" s="355"/>
      <c r="K16" s="355"/>
      <c r="L16" s="356"/>
      <c r="M16" s="357"/>
      <c r="N16" s="358"/>
      <c r="O16" s="355"/>
      <c r="P16" s="355"/>
      <c r="Q16" s="355"/>
      <c r="R16" s="359"/>
      <c r="S16" s="336"/>
      <c r="T16" s="329"/>
    </row>
    <row r="17" spans="2:20" s="321" customFormat="1" ht="24.75" customHeight="1">
      <c r="B17" s="2686"/>
      <c r="C17" s="360"/>
      <c r="D17" s="361"/>
      <c r="E17" s="362"/>
      <c r="F17" s="363"/>
      <c r="G17" s="364"/>
      <c r="H17" s="365"/>
      <c r="I17" s="366"/>
      <c r="J17" s="366"/>
      <c r="K17" s="366"/>
      <c r="L17" s="367"/>
      <c r="M17" s="340"/>
      <c r="N17" s="368"/>
      <c r="O17" s="366"/>
      <c r="P17" s="366"/>
      <c r="Q17" s="366"/>
      <c r="R17" s="369"/>
      <c r="S17" s="370"/>
      <c r="T17" s="329"/>
    </row>
    <row r="18" spans="2:20" s="321" customFormat="1" ht="24.75" customHeight="1">
      <c r="B18" s="2686"/>
      <c r="C18" s="329"/>
      <c r="D18" s="371"/>
      <c r="E18" s="344"/>
      <c r="F18" s="2688" t="s">
        <v>373</v>
      </c>
      <c r="G18" s="2689"/>
      <c r="H18" s="354"/>
      <c r="I18" s="355"/>
      <c r="J18" s="355"/>
      <c r="K18" s="355"/>
      <c r="L18" s="356"/>
      <c r="M18" s="357"/>
      <c r="N18" s="358"/>
      <c r="O18" s="355"/>
      <c r="P18" s="355"/>
      <c r="Q18" s="355"/>
      <c r="R18" s="359"/>
      <c r="S18" s="336"/>
      <c r="T18" s="329"/>
    </row>
    <row r="19" spans="2:20" s="321" customFormat="1" ht="24.75" customHeight="1">
      <c r="B19" s="2686"/>
      <c r="C19" s="360"/>
      <c r="D19" s="361"/>
      <c r="E19" s="362"/>
      <c r="F19" s="363"/>
      <c r="G19" s="364"/>
      <c r="H19" s="365"/>
      <c r="I19" s="366"/>
      <c r="J19" s="366"/>
      <c r="K19" s="366"/>
      <c r="L19" s="367"/>
      <c r="M19" s="340"/>
      <c r="N19" s="368"/>
      <c r="O19" s="366"/>
      <c r="P19" s="366"/>
      <c r="Q19" s="366"/>
      <c r="R19" s="369"/>
      <c r="S19" s="370"/>
      <c r="T19" s="329"/>
    </row>
    <row r="20" spans="2:20" s="321" customFormat="1" ht="24.75" customHeight="1" thickBot="1">
      <c r="B20" s="2687"/>
      <c r="C20" s="329"/>
      <c r="D20" s="372"/>
      <c r="E20" s="373"/>
      <c r="F20" s="2688" t="s">
        <v>373</v>
      </c>
      <c r="G20" s="2689"/>
      <c r="H20" s="354"/>
      <c r="I20" s="355"/>
      <c r="J20" s="355"/>
      <c r="K20" s="355"/>
      <c r="L20" s="356"/>
      <c r="M20" s="357"/>
      <c r="N20" s="358"/>
      <c r="O20" s="355"/>
      <c r="P20" s="355"/>
      <c r="Q20" s="355"/>
      <c r="R20" s="359"/>
      <c r="S20" s="350"/>
      <c r="T20" s="329"/>
    </row>
    <row r="21" spans="2:20" s="321" customFormat="1" ht="24.75" customHeight="1">
      <c r="B21" s="2685" t="s">
        <v>519</v>
      </c>
      <c r="C21" s="2679" t="s">
        <v>494</v>
      </c>
      <c r="D21" s="2680"/>
      <c r="E21" s="2680"/>
      <c r="F21" s="2680"/>
      <c r="G21" s="2681"/>
      <c r="H21" s="322"/>
      <c r="I21" s="323"/>
      <c r="J21" s="323"/>
      <c r="K21" s="323"/>
      <c r="L21" s="324"/>
      <c r="M21" s="325"/>
      <c r="N21" s="326"/>
      <c r="O21" s="323"/>
      <c r="P21" s="323"/>
      <c r="Q21" s="323"/>
      <c r="R21" s="327"/>
      <c r="S21" s="328"/>
      <c r="T21" s="329"/>
    </row>
    <row r="22" spans="2:20" s="321" customFormat="1" ht="24.75" customHeight="1">
      <c r="B22" s="2686"/>
      <c r="C22" s="374"/>
      <c r="D22" s="2682" t="s">
        <v>491</v>
      </c>
      <c r="E22" s="2683"/>
      <c r="F22" s="2683"/>
      <c r="G22" s="2684"/>
      <c r="H22" s="375"/>
      <c r="I22" s="376"/>
      <c r="J22" s="376"/>
      <c r="K22" s="376"/>
      <c r="L22" s="377"/>
      <c r="M22" s="378"/>
      <c r="N22" s="379"/>
      <c r="O22" s="376"/>
      <c r="P22" s="376"/>
      <c r="Q22" s="376"/>
      <c r="R22" s="380"/>
      <c r="S22" s="370"/>
      <c r="T22" s="329"/>
    </row>
    <row r="23" spans="2:20" s="321" customFormat="1" ht="24.75" customHeight="1">
      <c r="B23" s="2686"/>
      <c r="C23" s="374"/>
      <c r="D23" s="381"/>
      <c r="E23" s="2682" t="s">
        <v>492</v>
      </c>
      <c r="F23" s="2683"/>
      <c r="G23" s="2684"/>
      <c r="H23" s="375"/>
      <c r="I23" s="376"/>
      <c r="J23" s="376"/>
      <c r="K23" s="376"/>
      <c r="L23" s="377"/>
      <c r="M23" s="378"/>
      <c r="N23" s="379"/>
      <c r="O23" s="376"/>
      <c r="P23" s="376"/>
      <c r="Q23" s="376"/>
      <c r="R23" s="380"/>
      <c r="S23" s="370"/>
      <c r="T23" s="329"/>
    </row>
    <row r="24" spans="2:20" s="321" customFormat="1" ht="24.75" customHeight="1">
      <c r="B24" s="2686"/>
      <c r="C24" s="329"/>
      <c r="D24" s="371"/>
      <c r="E24" s="382"/>
      <c r="F24" s="2688" t="s">
        <v>373</v>
      </c>
      <c r="G24" s="2689"/>
      <c r="H24" s="330"/>
      <c r="I24" s="331"/>
      <c r="J24" s="331"/>
      <c r="K24" s="331"/>
      <c r="L24" s="332"/>
      <c r="M24" s="333"/>
      <c r="N24" s="334"/>
      <c r="O24" s="331"/>
      <c r="P24" s="331"/>
      <c r="Q24" s="331"/>
      <c r="R24" s="335"/>
      <c r="S24" s="336"/>
      <c r="T24" s="329"/>
    </row>
    <row r="25" spans="2:20" s="321" customFormat="1" ht="24.75" customHeight="1">
      <c r="B25" s="2686"/>
      <c r="C25" s="383"/>
      <c r="D25" s="384"/>
      <c r="E25" s="2682" t="s">
        <v>493</v>
      </c>
      <c r="F25" s="2683"/>
      <c r="G25" s="2684"/>
      <c r="H25" s="375"/>
      <c r="I25" s="376"/>
      <c r="J25" s="376"/>
      <c r="K25" s="376"/>
      <c r="L25" s="377"/>
      <c r="M25" s="378"/>
      <c r="N25" s="379"/>
      <c r="O25" s="376"/>
      <c r="P25" s="376"/>
      <c r="Q25" s="376"/>
      <c r="R25" s="380"/>
      <c r="S25" s="370"/>
      <c r="T25" s="329"/>
    </row>
    <row r="26" spans="2:20" s="321" customFormat="1" ht="24.75" customHeight="1">
      <c r="B26" s="2686"/>
      <c r="C26" s="329"/>
      <c r="D26" s="371"/>
      <c r="E26" s="382"/>
      <c r="F26" s="2688" t="s">
        <v>373</v>
      </c>
      <c r="G26" s="2696"/>
      <c r="H26" s="330"/>
      <c r="I26" s="331"/>
      <c r="J26" s="331"/>
      <c r="K26" s="331"/>
      <c r="L26" s="332"/>
      <c r="M26" s="333"/>
      <c r="N26" s="334"/>
      <c r="O26" s="331"/>
      <c r="P26" s="331"/>
      <c r="Q26" s="331"/>
      <c r="R26" s="335"/>
      <c r="S26" s="336"/>
      <c r="T26" s="329"/>
    </row>
    <row r="27" spans="2:20" s="321" customFormat="1" ht="24.75" customHeight="1">
      <c r="B27" s="2686"/>
      <c r="C27" s="2690" t="s">
        <v>509</v>
      </c>
      <c r="D27" s="2691"/>
      <c r="E27" s="2691"/>
      <c r="F27" s="2691"/>
      <c r="G27" s="2692"/>
      <c r="H27" s="375"/>
      <c r="I27" s="376"/>
      <c r="J27" s="376"/>
      <c r="K27" s="376"/>
      <c r="L27" s="377"/>
      <c r="M27" s="378"/>
      <c r="N27" s="379"/>
      <c r="O27" s="376"/>
      <c r="P27" s="376"/>
      <c r="Q27" s="376"/>
      <c r="R27" s="380"/>
      <c r="S27" s="370"/>
      <c r="T27" s="329"/>
    </row>
    <row r="28" spans="2:20" s="321" customFormat="1" ht="24.75" customHeight="1">
      <c r="B28" s="2686"/>
      <c r="C28" s="329"/>
      <c r="D28" s="351"/>
      <c r="E28" s="345"/>
      <c r="F28" s="2695" t="s">
        <v>373</v>
      </c>
      <c r="G28" s="2696"/>
      <c r="H28" s="330"/>
      <c r="I28" s="331"/>
      <c r="J28" s="331"/>
      <c r="K28" s="331"/>
      <c r="L28" s="332"/>
      <c r="M28" s="333"/>
      <c r="N28" s="334"/>
      <c r="O28" s="331"/>
      <c r="P28" s="331"/>
      <c r="Q28" s="331"/>
      <c r="R28" s="335"/>
      <c r="S28" s="336"/>
      <c r="T28" s="329"/>
    </row>
    <row r="29" spans="2:20" s="321" customFormat="1" ht="24.75" customHeight="1">
      <c r="B29" s="2686"/>
      <c r="C29" s="374"/>
      <c r="D29" s="389"/>
      <c r="E29" s="2698"/>
      <c r="F29" s="2699"/>
      <c r="G29" s="2700"/>
      <c r="H29" s="337"/>
      <c r="I29" s="338"/>
      <c r="J29" s="338"/>
      <c r="K29" s="338"/>
      <c r="L29" s="339"/>
      <c r="M29" s="340"/>
      <c r="N29" s="341"/>
      <c r="O29" s="338"/>
      <c r="P29" s="338"/>
      <c r="Q29" s="338"/>
      <c r="R29" s="342"/>
      <c r="S29" s="343"/>
      <c r="T29" s="329"/>
    </row>
    <row r="30" spans="2:20" s="321" customFormat="1" ht="24.75" customHeight="1">
      <c r="B30" s="2686"/>
      <c r="C30" s="329"/>
      <c r="D30" s="371"/>
      <c r="E30" s="345"/>
      <c r="F30" s="2734" t="s">
        <v>373</v>
      </c>
      <c r="G30" s="2735"/>
      <c r="H30" s="330"/>
      <c r="I30" s="331"/>
      <c r="J30" s="331"/>
      <c r="K30" s="331"/>
      <c r="L30" s="332"/>
      <c r="M30" s="333"/>
      <c r="N30" s="334"/>
      <c r="O30" s="331"/>
      <c r="P30" s="331"/>
      <c r="Q30" s="331"/>
      <c r="R30" s="335"/>
      <c r="S30" s="336"/>
      <c r="T30" s="351"/>
    </row>
    <row r="31" spans="2:20" s="321" customFormat="1" ht="24.75" customHeight="1">
      <c r="B31" s="2686"/>
      <c r="C31" s="374"/>
      <c r="D31" s="389"/>
      <c r="E31" s="2698"/>
      <c r="F31" s="2699"/>
      <c r="G31" s="2700"/>
      <c r="H31" s="351"/>
      <c r="I31" s="338"/>
      <c r="J31" s="338"/>
      <c r="K31" s="338"/>
      <c r="L31" s="339"/>
      <c r="M31" s="340"/>
      <c r="N31" s="341"/>
      <c r="O31" s="338"/>
      <c r="P31" s="338"/>
      <c r="Q31" s="338"/>
      <c r="R31" s="342"/>
      <c r="S31" s="343"/>
      <c r="T31" s="351"/>
    </row>
    <row r="32" spans="2:20" s="321" customFormat="1" ht="24.75" customHeight="1" thickBot="1">
      <c r="B32" s="2687"/>
      <c r="C32" s="839"/>
      <c r="D32" s="372"/>
      <c r="E32" s="840"/>
      <c r="F32" s="2693" t="s">
        <v>373</v>
      </c>
      <c r="G32" s="2694"/>
      <c r="H32" s="346"/>
      <c r="I32" s="837"/>
      <c r="J32" s="837"/>
      <c r="K32" s="837"/>
      <c r="L32" s="347"/>
      <c r="M32" s="348"/>
      <c r="N32" s="767"/>
      <c r="O32" s="768"/>
      <c r="P32" s="768"/>
      <c r="Q32" s="768"/>
      <c r="R32" s="769"/>
      <c r="S32" s="838"/>
      <c r="T32" s="351"/>
    </row>
    <row r="33" spans="11:20" s="321" customFormat="1" ht="24.75" customHeight="1" thickTop="1">
      <c r="K33" s="2654" t="s">
        <v>333</v>
      </c>
      <c r="L33" s="2655"/>
      <c r="M33" s="79"/>
      <c r="P33" s="2056" t="s">
        <v>334</v>
      </c>
      <c r="Q33" s="2037"/>
      <c r="R33" s="2038"/>
      <c r="S33" s="36"/>
      <c r="T33" s="351"/>
    </row>
    <row r="34" spans="2:20" s="321" customFormat="1" ht="24.75" customHeight="1">
      <c r="B34" s="1586" t="s">
        <v>329</v>
      </c>
      <c r="C34" s="1598"/>
      <c r="D34" s="1598"/>
      <c r="E34" s="1598"/>
      <c r="F34" s="1598"/>
      <c r="G34" s="1598"/>
      <c r="H34" s="1598"/>
      <c r="I34" s="1598"/>
      <c r="J34" s="1599"/>
      <c r="K34" s="1599"/>
      <c r="L34" s="1600"/>
      <c r="M34" s="1598"/>
      <c r="N34" s="1598"/>
      <c r="O34" s="1601"/>
      <c r="P34" s="2039" t="s">
        <v>291</v>
      </c>
      <c r="Q34" s="2033"/>
      <c r="R34" s="2034"/>
      <c r="S34" s="36"/>
      <c r="T34" s="351"/>
    </row>
    <row r="35" spans="2:20" s="321" customFormat="1" ht="24.75" customHeight="1">
      <c r="B35" s="403"/>
      <c r="T35" s="351"/>
    </row>
    <row r="36" spans="2:19" s="321" customFormat="1" ht="33.75" customHeight="1" thickBot="1">
      <c r="B36" s="406" t="s">
        <v>525</v>
      </c>
      <c r="C36" s="407"/>
      <c r="D36" s="407"/>
      <c r="E36" s="407"/>
      <c r="F36" s="408"/>
      <c r="G36" s="408"/>
      <c r="H36" s="408"/>
      <c r="I36" s="408"/>
      <c r="J36" s="408"/>
      <c r="K36" s="408"/>
      <c r="L36" s="408"/>
      <c r="M36" s="409"/>
      <c r="N36" s="409"/>
      <c r="O36" s="409"/>
      <c r="P36" s="409"/>
      <c r="Q36" s="409"/>
      <c r="R36" s="409"/>
      <c r="S36" s="409"/>
    </row>
    <row r="37" spans="2:19" s="321" customFormat="1" ht="24.75" customHeight="1" thickTop="1">
      <c r="B37" s="2716" t="s">
        <v>455</v>
      </c>
      <c r="C37" s="2701" t="s">
        <v>456</v>
      </c>
      <c r="D37" s="2702"/>
      <c r="E37" s="2702"/>
      <c r="F37" s="2702"/>
      <c r="G37" s="2703"/>
      <c r="H37" s="410" t="s">
        <v>522</v>
      </c>
      <c r="I37" s="411" t="s">
        <v>522</v>
      </c>
      <c r="J37" s="412" t="s">
        <v>522</v>
      </c>
      <c r="K37" s="411" t="s">
        <v>522</v>
      </c>
      <c r="L37" s="412" t="s">
        <v>522</v>
      </c>
      <c r="M37" s="413" t="s">
        <v>522</v>
      </c>
      <c r="N37" s="414" t="s">
        <v>522</v>
      </c>
      <c r="O37" s="414" t="s">
        <v>522</v>
      </c>
      <c r="P37" s="414" t="s">
        <v>522</v>
      </c>
      <c r="Q37" s="770" t="s">
        <v>522</v>
      </c>
      <c r="R37" s="415"/>
      <c r="S37" s="409"/>
    </row>
    <row r="38" spans="2:19" s="321" customFormat="1" ht="24.75" customHeight="1">
      <c r="B38" s="2717"/>
      <c r="C38" s="2704"/>
      <c r="D38" s="2705"/>
      <c r="E38" s="2705"/>
      <c r="F38" s="2705"/>
      <c r="G38" s="2706"/>
      <c r="H38" s="329" t="s">
        <v>152</v>
      </c>
      <c r="I38" s="382" t="s">
        <v>153</v>
      </c>
      <c r="J38" s="351" t="s">
        <v>154</v>
      </c>
      <c r="K38" s="382" t="s">
        <v>155</v>
      </c>
      <c r="L38" s="351" t="s">
        <v>156</v>
      </c>
      <c r="M38" s="416" t="s">
        <v>157</v>
      </c>
      <c r="N38" s="382" t="s">
        <v>158</v>
      </c>
      <c r="O38" s="382" t="s">
        <v>159</v>
      </c>
      <c r="P38" s="382" t="s">
        <v>160</v>
      </c>
      <c r="Q38" s="771" t="s">
        <v>161</v>
      </c>
      <c r="R38" s="415"/>
      <c r="S38" s="409"/>
    </row>
    <row r="39" spans="2:19" s="321" customFormat="1" ht="24.75" customHeight="1">
      <c r="B39" s="2717"/>
      <c r="C39" s="2704"/>
      <c r="D39" s="2705"/>
      <c r="E39" s="2705"/>
      <c r="F39" s="2705"/>
      <c r="G39" s="2706"/>
      <c r="H39" s="329"/>
      <c r="I39" s="376"/>
      <c r="J39" s="353"/>
      <c r="K39" s="376"/>
      <c r="L39" s="353"/>
      <c r="M39" s="379"/>
      <c r="N39" s="382"/>
      <c r="O39" s="382"/>
      <c r="P39" s="382"/>
      <c r="Q39" s="771"/>
      <c r="R39" s="415"/>
      <c r="S39" s="409"/>
    </row>
    <row r="40" spans="2:19" s="321" customFormat="1" ht="24.75" customHeight="1" thickBot="1">
      <c r="B40" s="2718"/>
      <c r="C40" s="2707"/>
      <c r="D40" s="2708"/>
      <c r="E40" s="2708"/>
      <c r="F40" s="2708"/>
      <c r="G40" s="2709"/>
      <c r="H40" s="417" t="s">
        <v>523</v>
      </c>
      <c r="I40" s="418" t="s">
        <v>523</v>
      </c>
      <c r="J40" s="418" t="s">
        <v>523</v>
      </c>
      <c r="K40" s="418" t="s">
        <v>523</v>
      </c>
      <c r="L40" s="418" t="s">
        <v>524</v>
      </c>
      <c r="M40" s="419" t="s">
        <v>516</v>
      </c>
      <c r="N40" s="418" t="s">
        <v>516</v>
      </c>
      <c r="O40" s="418" t="s">
        <v>516</v>
      </c>
      <c r="P40" s="418" t="s">
        <v>516</v>
      </c>
      <c r="Q40" s="772" t="s">
        <v>516</v>
      </c>
      <c r="R40" s="415"/>
      <c r="S40" s="409"/>
    </row>
    <row r="41" spans="2:18" s="321" customFormat="1" ht="24.75" customHeight="1">
      <c r="B41" s="2738" t="s">
        <v>547</v>
      </c>
      <c r="C41" s="2741" t="s">
        <v>548</v>
      </c>
      <c r="D41" s="2742"/>
      <c r="E41" s="2743"/>
      <c r="F41" s="2743"/>
      <c r="G41" s="2744"/>
      <c r="H41" s="420"/>
      <c r="I41" s="421"/>
      <c r="J41" s="421"/>
      <c r="K41" s="421"/>
      <c r="L41" s="421"/>
      <c r="M41" s="422"/>
      <c r="N41" s="423"/>
      <c r="O41" s="423"/>
      <c r="P41" s="423"/>
      <c r="Q41" s="773"/>
      <c r="R41" s="351"/>
    </row>
    <row r="42" spans="2:18" s="321" customFormat="1" ht="24.75" customHeight="1">
      <c r="B42" s="2739"/>
      <c r="C42" s="2719" t="s">
        <v>549</v>
      </c>
      <c r="D42" s="2720"/>
      <c r="E42" s="2720"/>
      <c r="F42" s="2721"/>
      <c r="G42" s="2722"/>
      <c r="H42" s="424"/>
      <c r="I42" s="425"/>
      <c r="J42" s="425"/>
      <c r="K42" s="425"/>
      <c r="L42" s="425"/>
      <c r="M42" s="426"/>
      <c r="N42" s="425"/>
      <c r="O42" s="425"/>
      <c r="P42" s="425"/>
      <c r="Q42" s="774"/>
      <c r="R42" s="351"/>
    </row>
    <row r="43" spans="2:18" s="321" customFormat="1" ht="24.75" customHeight="1">
      <c r="B43" s="2739"/>
      <c r="C43" s="2719" t="s">
        <v>550</v>
      </c>
      <c r="D43" s="2720"/>
      <c r="E43" s="2720"/>
      <c r="F43" s="2729"/>
      <c r="G43" s="2730"/>
      <c r="H43" s="427"/>
      <c r="I43" s="428"/>
      <c r="J43" s="428"/>
      <c r="K43" s="428"/>
      <c r="L43" s="428"/>
      <c r="M43" s="429"/>
      <c r="N43" s="430"/>
      <c r="O43" s="430"/>
      <c r="P43" s="430"/>
      <c r="Q43" s="775"/>
      <c r="R43" s="409"/>
    </row>
    <row r="44" spans="2:18" s="321" customFormat="1" ht="24.75" customHeight="1">
      <c r="B44" s="2739"/>
      <c r="C44" s="2719" t="s">
        <v>520</v>
      </c>
      <c r="D44" s="2720"/>
      <c r="E44" s="2720"/>
      <c r="F44" s="2729"/>
      <c r="G44" s="2730"/>
      <c r="H44" s="427"/>
      <c r="I44" s="428"/>
      <c r="J44" s="428"/>
      <c r="K44" s="428"/>
      <c r="L44" s="428"/>
      <c r="M44" s="429"/>
      <c r="N44" s="430"/>
      <c r="O44" s="430"/>
      <c r="P44" s="430"/>
      <c r="Q44" s="775"/>
      <c r="R44" s="409"/>
    </row>
    <row r="45" spans="2:18" s="321" customFormat="1" ht="24.75" customHeight="1" thickBot="1">
      <c r="B45" s="2740"/>
      <c r="C45" s="2725" t="s">
        <v>521</v>
      </c>
      <c r="D45" s="2726"/>
      <c r="E45" s="2726"/>
      <c r="F45" s="2727"/>
      <c r="G45" s="2728"/>
      <c r="H45" s="431"/>
      <c r="I45" s="432"/>
      <c r="J45" s="432"/>
      <c r="K45" s="432"/>
      <c r="L45" s="432"/>
      <c r="M45" s="433"/>
      <c r="N45" s="434"/>
      <c r="O45" s="434"/>
      <c r="P45" s="434"/>
      <c r="Q45" s="776"/>
      <c r="R45" s="409"/>
    </row>
    <row r="46" spans="2:18" s="321" customFormat="1" ht="24.75" customHeight="1">
      <c r="B46" s="2658" t="s">
        <v>551</v>
      </c>
      <c r="C46" s="2663" t="s">
        <v>552</v>
      </c>
      <c r="D46" s="2664"/>
      <c r="E46" s="2665"/>
      <c r="F46" s="2672" t="s">
        <v>553</v>
      </c>
      <c r="G46" s="2673"/>
      <c r="H46" s="435"/>
      <c r="I46" s="436"/>
      <c r="J46" s="436"/>
      <c r="K46" s="436"/>
      <c r="L46" s="436"/>
      <c r="M46" s="437"/>
      <c r="N46" s="438"/>
      <c r="O46" s="438"/>
      <c r="P46" s="438"/>
      <c r="Q46" s="777"/>
      <c r="R46" s="409"/>
    </row>
    <row r="47" spans="2:18" s="321" customFormat="1" ht="24.75" customHeight="1">
      <c r="B47" s="2659"/>
      <c r="C47" s="2666"/>
      <c r="D47" s="2667"/>
      <c r="E47" s="2668"/>
      <c r="F47" s="2661" t="s">
        <v>554</v>
      </c>
      <c r="G47" s="2662"/>
      <c r="H47" s="439"/>
      <c r="I47" s="440"/>
      <c r="J47" s="440"/>
      <c r="K47" s="440"/>
      <c r="L47" s="440"/>
      <c r="M47" s="429"/>
      <c r="N47" s="430"/>
      <c r="O47" s="430"/>
      <c r="P47" s="430"/>
      <c r="Q47" s="775"/>
      <c r="R47" s="409"/>
    </row>
    <row r="48" spans="2:18" s="321" customFormat="1" ht="24.75" customHeight="1">
      <c r="B48" s="2659"/>
      <c r="C48" s="2666"/>
      <c r="D48" s="2667"/>
      <c r="E48" s="2668"/>
      <c r="F48" s="2661" t="s">
        <v>555</v>
      </c>
      <c r="G48" s="2662"/>
      <c r="H48" s="439"/>
      <c r="I48" s="440"/>
      <c r="J48" s="440"/>
      <c r="K48" s="440"/>
      <c r="L48" s="440"/>
      <c r="M48" s="429"/>
      <c r="N48" s="430"/>
      <c r="O48" s="430"/>
      <c r="P48" s="430"/>
      <c r="Q48" s="775"/>
      <c r="R48" s="409"/>
    </row>
    <row r="49" spans="2:18" s="321" customFormat="1" ht="24.75" customHeight="1">
      <c r="B49" s="2659"/>
      <c r="C49" s="2666"/>
      <c r="D49" s="2667"/>
      <c r="E49" s="2668"/>
      <c r="F49" s="2661" t="s">
        <v>556</v>
      </c>
      <c r="G49" s="2662"/>
      <c r="H49" s="439"/>
      <c r="I49" s="440"/>
      <c r="J49" s="440"/>
      <c r="K49" s="440"/>
      <c r="L49" s="440"/>
      <c r="M49" s="429"/>
      <c r="N49" s="430"/>
      <c r="O49" s="430"/>
      <c r="P49" s="430"/>
      <c r="Q49" s="775"/>
      <c r="R49" s="409"/>
    </row>
    <row r="50" spans="2:18" s="321" customFormat="1" ht="24.75" customHeight="1" thickBot="1">
      <c r="B50" s="2659"/>
      <c r="C50" s="2666"/>
      <c r="D50" s="2667"/>
      <c r="E50" s="2668"/>
      <c r="F50" s="2731" t="s">
        <v>557</v>
      </c>
      <c r="G50" s="2732"/>
      <c r="H50" s="424"/>
      <c r="I50" s="425"/>
      <c r="J50" s="425"/>
      <c r="K50" s="425"/>
      <c r="L50" s="425"/>
      <c r="M50" s="441"/>
      <c r="N50" s="442"/>
      <c r="O50" s="442"/>
      <c r="P50" s="442"/>
      <c r="Q50" s="778"/>
      <c r="R50" s="409"/>
    </row>
    <row r="51" spans="2:18" s="321" customFormat="1" ht="24.75" customHeight="1" thickBot="1">
      <c r="B51" s="2660"/>
      <c r="C51" s="2669"/>
      <c r="D51" s="2670"/>
      <c r="E51" s="2671"/>
      <c r="F51" s="2723" t="s">
        <v>546</v>
      </c>
      <c r="G51" s="2724"/>
      <c r="H51" s="443"/>
      <c r="I51" s="444"/>
      <c r="J51" s="444"/>
      <c r="K51" s="444"/>
      <c r="L51" s="444"/>
      <c r="M51" s="445"/>
      <c r="N51" s="446"/>
      <c r="O51" s="446"/>
      <c r="P51" s="446"/>
      <c r="Q51" s="779"/>
      <c r="R51" s="409"/>
    </row>
    <row r="52" spans="2:20" s="321" customFormat="1" ht="24.75" customHeight="1">
      <c r="B52" s="403" t="s">
        <v>85</v>
      </c>
      <c r="C52" s="447"/>
      <c r="D52" s="447"/>
      <c r="E52" s="448"/>
      <c r="F52" s="447"/>
      <c r="G52" s="447"/>
      <c r="H52" s="447"/>
      <c r="I52" s="447"/>
      <c r="J52" s="447"/>
      <c r="K52" s="447"/>
      <c r="L52" s="447"/>
      <c r="M52" s="409"/>
      <c r="N52" s="409"/>
      <c r="O52" s="409"/>
      <c r="P52" s="409"/>
      <c r="Q52" s="409"/>
      <c r="R52" s="409"/>
      <c r="S52" s="449"/>
      <c r="T52" s="409"/>
    </row>
    <row r="53" spans="2:20" s="321" customFormat="1" ht="24.75" customHeight="1">
      <c r="B53" s="403" t="s">
        <v>86</v>
      </c>
      <c r="C53" s="450"/>
      <c r="D53" s="450"/>
      <c r="E53" s="450"/>
      <c r="F53" s="450"/>
      <c r="G53" s="447"/>
      <c r="H53" s="447"/>
      <c r="I53" s="447"/>
      <c r="J53" s="447"/>
      <c r="K53" s="447"/>
      <c r="L53" s="447"/>
      <c r="M53" s="409"/>
      <c r="N53" s="409"/>
      <c r="O53" s="409"/>
      <c r="P53" s="409"/>
      <c r="Q53" s="409"/>
      <c r="R53" s="409"/>
      <c r="S53" s="409"/>
      <c r="T53" s="409"/>
    </row>
    <row r="54" spans="2:20" s="321" customFormat="1" ht="24.75" customHeight="1">
      <c r="B54" s="403" t="s">
        <v>87</v>
      </c>
      <c r="C54" s="450"/>
      <c r="D54" s="450"/>
      <c r="E54" s="450"/>
      <c r="F54" s="450"/>
      <c r="G54" s="447"/>
      <c r="H54" s="447"/>
      <c r="I54" s="447"/>
      <c r="J54" s="447"/>
      <c r="K54" s="447"/>
      <c r="L54" s="447"/>
      <c r="M54" s="409"/>
      <c r="N54" s="409"/>
      <c r="O54" s="409"/>
      <c r="P54" s="409"/>
      <c r="Q54" s="409"/>
      <c r="R54" s="409"/>
      <c r="S54" s="409"/>
      <c r="T54" s="409"/>
    </row>
    <row r="55" spans="2:20" s="321" customFormat="1" ht="24.75" customHeight="1">
      <c r="B55" s="403" t="s">
        <v>88</v>
      </c>
      <c r="C55" s="409"/>
      <c r="D55" s="409"/>
      <c r="E55" s="409"/>
      <c r="F55" s="409"/>
      <c r="G55" s="409"/>
      <c r="H55" s="409"/>
      <c r="I55" s="409"/>
      <c r="J55" s="409"/>
      <c r="K55" s="409"/>
      <c r="L55" s="409"/>
      <c r="M55" s="409"/>
      <c r="N55" s="409"/>
      <c r="O55" s="409"/>
      <c r="P55" s="409"/>
      <c r="Q55" s="409"/>
      <c r="R55" s="409"/>
      <c r="S55" s="409"/>
      <c r="T55" s="409"/>
    </row>
    <row r="56" spans="1:20" s="321" customFormat="1" ht="24.75" customHeight="1">
      <c r="A56" s="313" t="s">
        <v>310</v>
      </c>
      <c r="C56" s="409"/>
      <c r="D56" s="409"/>
      <c r="E56" s="409"/>
      <c r="F56" s="409"/>
      <c r="G56" s="409"/>
      <c r="H56" s="409"/>
      <c r="I56" s="409"/>
      <c r="J56" s="409"/>
      <c r="K56" s="409"/>
      <c r="L56" s="409"/>
      <c r="M56" s="409"/>
      <c r="N56" s="409"/>
      <c r="O56" s="409"/>
      <c r="P56" s="409"/>
      <c r="Q56" s="409"/>
      <c r="R56" s="409"/>
      <c r="S56" s="409"/>
      <c r="T56" s="409"/>
    </row>
    <row r="57" spans="2:20" s="321" customFormat="1" ht="34.5" customHeight="1">
      <c r="B57" s="451" t="s">
        <v>558</v>
      </c>
      <c r="C57" s="409"/>
      <c r="D57" s="409"/>
      <c r="E57" s="409"/>
      <c r="F57" s="409"/>
      <c r="G57" s="409"/>
      <c r="H57" s="409"/>
      <c r="I57" s="409"/>
      <c r="J57" s="409"/>
      <c r="K57" s="409"/>
      <c r="L57" s="409"/>
      <c r="M57" s="409"/>
      <c r="N57" s="409"/>
      <c r="O57" s="409"/>
      <c r="P57" s="409"/>
      <c r="Q57" s="409"/>
      <c r="R57" s="409"/>
      <c r="S57" s="409"/>
      <c r="T57" s="409"/>
    </row>
    <row r="58" spans="2:20" s="321" customFormat="1" ht="24.75" customHeight="1" thickBot="1">
      <c r="B58" s="2733" t="s">
        <v>3</v>
      </c>
      <c r="C58" s="2733"/>
      <c r="D58" s="2733"/>
      <c r="E58" s="2733"/>
      <c r="F58" s="2733"/>
      <c r="G58" s="2733"/>
      <c r="H58" s="2733"/>
      <c r="I58" s="2733"/>
      <c r="J58" s="2733"/>
      <c r="K58" s="2733"/>
      <c r="L58" s="2733"/>
      <c r="M58" s="2733"/>
      <c r="N58" s="2733"/>
      <c r="O58" s="2733"/>
      <c r="P58" s="2733"/>
      <c r="Q58" s="2733"/>
      <c r="R58" s="2733"/>
      <c r="S58" s="2733"/>
      <c r="T58" s="452"/>
    </row>
    <row r="59" spans="2:20" s="321" customFormat="1" ht="24.75" customHeight="1">
      <c r="B59" s="391"/>
      <c r="C59" s="453"/>
      <c r="D59" s="453"/>
      <c r="E59" s="453"/>
      <c r="F59" s="453"/>
      <c r="G59" s="453"/>
      <c r="H59" s="453"/>
      <c r="I59" s="453"/>
      <c r="J59" s="453"/>
      <c r="K59" s="453"/>
      <c r="L59" s="453"/>
      <c r="M59" s="453"/>
      <c r="N59" s="453"/>
      <c r="O59" s="453"/>
      <c r="P59" s="453"/>
      <c r="Q59" s="453"/>
      <c r="R59" s="453"/>
      <c r="S59" s="454"/>
      <c r="T59" s="449"/>
    </row>
    <row r="60" spans="2:20" s="321" customFormat="1" ht="24.75" customHeight="1">
      <c r="B60" s="455"/>
      <c r="C60" s="449"/>
      <c r="D60" s="449"/>
      <c r="E60" s="449"/>
      <c r="F60" s="449"/>
      <c r="G60" s="449"/>
      <c r="H60" s="449"/>
      <c r="I60" s="449"/>
      <c r="J60" s="449"/>
      <c r="K60" s="449"/>
      <c r="L60" s="449"/>
      <c r="M60" s="449"/>
      <c r="N60" s="449"/>
      <c r="O60" s="449"/>
      <c r="P60" s="449"/>
      <c r="Q60" s="449"/>
      <c r="R60" s="449"/>
      <c r="S60" s="456"/>
      <c r="T60" s="449"/>
    </row>
    <row r="61" spans="2:20" s="321" customFormat="1" ht="24.75" customHeight="1">
      <c r="B61" s="455"/>
      <c r="C61" s="449"/>
      <c r="D61" s="449"/>
      <c r="E61" s="449"/>
      <c r="F61" s="449"/>
      <c r="G61" s="449"/>
      <c r="H61" s="449"/>
      <c r="I61" s="449"/>
      <c r="J61" s="449"/>
      <c r="K61" s="449"/>
      <c r="L61" s="449"/>
      <c r="M61" s="449"/>
      <c r="N61" s="449"/>
      <c r="O61" s="449"/>
      <c r="P61" s="449"/>
      <c r="Q61" s="449"/>
      <c r="R61" s="449"/>
      <c r="S61" s="456"/>
      <c r="T61" s="449"/>
    </row>
    <row r="62" spans="2:20" s="321" customFormat="1" ht="24.75" customHeight="1">
      <c r="B62" s="455"/>
      <c r="C62" s="449"/>
      <c r="D62" s="449"/>
      <c r="E62" s="449"/>
      <c r="F62" s="449"/>
      <c r="G62" s="449"/>
      <c r="H62" s="449"/>
      <c r="I62" s="449"/>
      <c r="J62" s="449"/>
      <c r="K62" s="449"/>
      <c r="L62" s="449"/>
      <c r="M62" s="449"/>
      <c r="N62" s="449"/>
      <c r="O62" s="449"/>
      <c r="P62" s="449"/>
      <c r="Q62" s="449"/>
      <c r="R62" s="449"/>
      <c r="S62" s="456"/>
      <c r="T62" s="449"/>
    </row>
    <row r="63" spans="2:20" s="321" customFormat="1" ht="24.75" customHeight="1">
      <c r="B63" s="455"/>
      <c r="C63" s="449"/>
      <c r="D63" s="449"/>
      <c r="E63" s="449"/>
      <c r="F63" s="449"/>
      <c r="G63" s="449"/>
      <c r="H63" s="449"/>
      <c r="I63" s="449"/>
      <c r="J63" s="449"/>
      <c r="K63" s="449"/>
      <c r="L63" s="449"/>
      <c r="M63" s="449"/>
      <c r="N63" s="449"/>
      <c r="O63" s="449"/>
      <c r="P63" s="449"/>
      <c r="Q63" s="449"/>
      <c r="R63" s="449"/>
      <c r="S63" s="456"/>
      <c r="T63" s="449"/>
    </row>
    <row r="64" spans="2:20" s="321" customFormat="1" ht="24.75" customHeight="1">
      <c r="B64" s="455"/>
      <c r="C64" s="449"/>
      <c r="D64" s="449"/>
      <c r="E64" s="449"/>
      <c r="F64" s="449"/>
      <c r="G64" s="449"/>
      <c r="H64" s="449"/>
      <c r="I64" s="449"/>
      <c r="J64" s="449"/>
      <c r="K64" s="449"/>
      <c r="L64" s="449"/>
      <c r="M64" s="449"/>
      <c r="N64" s="449"/>
      <c r="O64" s="449"/>
      <c r="P64" s="449"/>
      <c r="Q64" s="449"/>
      <c r="R64" s="449"/>
      <c r="S64" s="456"/>
      <c r="T64" s="449"/>
    </row>
    <row r="65" spans="2:20" s="321" customFormat="1" ht="24.75" customHeight="1">
      <c r="B65" s="455"/>
      <c r="C65" s="449"/>
      <c r="D65" s="449"/>
      <c r="E65" s="449"/>
      <c r="F65" s="449"/>
      <c r="G65" s="449"/>
      <c r="H65" s="449"/>
      <c r="I65" s="449"/>
      <c r="J65" s="449"/>
      <c r="K65" s="449"/>
      <c r="L65" s="449"/>
      <c r="M65" s="449"/>
      <c r="N65" s="449"/>
      <c r="O65" s="449"/>
      <c r="P65" s="449"/>
      <c r="Q65" s="449"/>
      <c r="R65" s="449"/>
      <c r="S65" s="456"/>
      <c r="T65" s="449"/>
    </row>
    <row r="66" spans="2:20" s="321" customFormat="1" ht="24.75" customHeight="1">
      <c r="B66" s="455"/>
      <c r="C66" s="449"/>
      <c r="D66" s="449"/>
      <c r="E66" s="449"/>
      <c r="F66" s="449"/>
      <c r="G66" s="449"/>
      <c r="H66" s="449"/>
      <c r="I66" s="449"/>
      <c r="J66" s="449"/>
      <c r="K66" s="449"/>
      <c r="L66" s="449"/>
      <c r="M66" s="449"/>
      <c r="N66" s="449"/>
      <c r="O66" s="449"/>
      <c r="P66" s="449"/>
      <c r="Q66" s="449"/>
      <c r="R66" s="449"/>
      <c r="S66" s="456"/>
      <c r="T66" s="449"/>
    </row>
    <row r="67" spans="2:20" s="321" customFormat="1" ht="24.75" customHeight="1">
      <c r="B67" s="455"/>
      <c r="C67" s="449"/>
      <c r="D67" s="449"/>
      <c r="E67" s="449"/>
      <c r="F67" s="449"/>
      <c r="G67" s="449"/>
      <c r="H67" s="449"/>
      <c r="I67" s="449"/>
      <c r="J67" s="449"/>
      <c r="K67" s="449"/>
      <c r="L67" s="449"/>
      <c r="M67" s="449"/>
      <c r="N67" s="449"/>
      <c r="O67" s="449"/>
      <c r="P67" s="449"/>
      <c r="Q67" s="449"/>
      <c r="R67" s="449"/>
      <c r="S67" s="456"/>
      <c r="T67" s="449"/>
    </row>
    <row r="68" spans="2:20" s="321" customFormat="1" ht="24.75" customHeight="1">
      <c r="B68" s="455"/>
      <c r="C68" s="449"/>
      <c r="D68" s="449"/>
      <c r="E68" s="449"/>
      <c r="F68" s="449"/>
      <c r="G68" s="449"/>
      <c r="H68" s="449"/>
      <c r="I68" s="449"/>
      <c r="J68" s="449"/>
      <c r="K68" s="449"/>
      <c r="L68" s="449"/>
      <c r="M68" s="449"/>
      <c r="N68" s="449"/>
      <c r="O68" s="449"/>
      <c r="P68" s="449"/>
      <c r="Q68" s="449"/>
      <c r="R68" s="449"/>
      <c r="S68" s="456"/>
      <c r="T68" s="449"/>
    </row>
    <row r="69" spans="2:20" s="321" customFormat="1" ht="24.75" customHeight="1">
      <c r="B69" s="455"/>
      <c r="C69" s="449"/>
      <c r="D69" s="449"/>
      <c r="E69" s="449"/>
      <c r="F69" s="449"/>
      <c r="G69" s="449"/>
      <c r="H69" s="449"/>
      <c r="I69" s="449"/>
      <c r="J69" s="449"/>
      <c r="K69" s="449"/>
      <c r="L69" s="449"/>
      <c r="M69" s="449"/>
      <c r="N69" s="449"/>
      <c r="O69" s="449"/>
      <c r="P69" s="449"/>
      <c r="Q69" s="449"/>
      <c r="R69" s="449"/>
      <c r="S69" s="456"/>
      <c r="T69" s="449"/>
    </row>
    <row r="70" spans="2:20" s="321" customFormat="1" ht="24.75" customHeight="1">
      <c r="B70" s="457"/>
      <c r="C70" s="449"/>
      <c r="D70" s="449"/>
      <c r="E70" s="449"/>
      <c r="F70" s="449"/>
      <c r="G70" s="449"/>
      <c r="H70" s="449"/>
      <c r="I70" s="449"/>
      <c r="J70" s="449"/>
      <c r="K70" s="449"/>
      <c r="L70" s="449"/>
      <c r="M70" s="449"/>
      <c r="N70" s="449"/>
      <c r="O70" s="449"/>
      <c r="P70" s="449"/>
      <c r="Q70" s="449"/>
      <c r="R70" s="449"/>
      <c r="S70" s="456"/>
      <c r="T70" s="449"/>
    </row>
    <row r="71" spans="2:20" s="321" customFormat="1" ht="24.75" customHeight="1" thickBot="1">
      <c r="B71" s="458"/>
      <c r="C71" s="459"/>
      <c r="D71" s="459"/>
      <c r="E71" s="459"/>
      <c r="F71" s="459"/>
      <c r="G71" s="459"/>
      <c r="H71" s="459"/>
      <c r="I71" s="459"/>
      <c r="J71" s="459"/>
      <c r="K71" s="459"/>
      <c r="L71" s="459"/>
      <c r="M71" s="459"/>
      <c r="N71" s="459"/>
      <c r="O71" s="459"/>
      <c r="P71" s="459"/>
      <c r="Q71" s="459"/>
      <c r="R71" s="459"/>
      <c r="S71" s="460"/>
      <c r="T71" s="449"/>
    </row>
    <row r="72" s="321" customFormat="1" ht="24.75" customHeight="1"/>
    <row r="73" spans="2:20" s="321" customFormat="1" ht="36" customHeight="1">
      <c r="B73" s="451" t="s">
        <v>559</v>
      </c>
      <c r="C73" s="409"/>
      <c r="D73" s="409"/>
      <c r="E73" s="409"/>
      <c r="F73" s="409"/>
      <c r="G73" s="409"/>
      <c r="H73" s="409"/>
      <c r="I73" s="409"/>
      <c r="J73" s="409"/>
      <c r="K73" s="409"/>
      <c r="L73" s="409"/>
      <c r="M73" s="409"/>
      <c r="N73" s="409"/>
      <c r="O73" s="409"/>
      <c r="P73" s="409"/>
      <c r="Q73" s="409"/>
      <c r="R73" s="409"/>
      <c r="S73" s="409"/>
      <c r="T73" s="409"/>
    </row>
    <row r="74" spans="2:20" s="321" customFormat="1" ht="24.75" customHeight="1" thickBot="1">
      <c r="B74" s="2733" t="s">
        <v>3</v>
      </c>
      <c r="C74" s="2733"/>
      <c r="D74" s="2733"/>
      <c r="E74" s="2733"/>
      <c r="F74" s="2733"/>
      <c r="G74" s="2733"/>
      <c r="H74" s="2733"/>
      <c r="I74" s="2733"/>
      <c r="J74" s="2733"/>
      <c r="K74" s="2733"/>
      <c r="L74" s="2733"/>
      <c r="M74" s="2733"/>
      <c r="N74" s="2733"/>
      <c r="O74" s="2733"/>
      <c r="P74" s="2733"/>
      <c r="Q74" s="2733"/>
      <c r="R74" s="2733"/>
      <c r="S74" s="2733"/>
      <c r="T74" s="461"/>
    </row>
    <row r="75" spans="2:20" s="321" customFormat="1" ht="24.75" customHeight="1">
      <c r="B75" s="391"/>
      <c r="C75" s="453"/>
      <c r="D75" s="453"/>
      <c r="E75" s="453"/>
      <c r="F75" s="453"/>
      <c r="G75" s="453"/>
      <c r="H75" s="453"/>
      <c r="I75" s="453"/>
      <c r="J75" s="453"/>
      <c r="K75" s="453"/>
      <c r="L75" s="453"/>
      <c r="M75" s="453"/>
      <c r="N75" s="453"/>
      <c r="O75" s="453"/>
      <c r="P75" s="453"/>
      <c r="Q75" s="453"/>
      <c r="R75" s="453"/>
      <c r="S75" s="454"/>
      <c r="T75" s="449"/>
    </row>
    <row r="76" spans="2:20" s="321" customFormat="1" ht="24.75" customHeight="1">
      <c r="B76" s="455"/>
      <c r="C76" s="449"/>
      <c r="D76" s="449"/>
      <c r="E76" s="449"/>
      <c r="F76" s="449"/>
      <c r="G76" s="449"/>
      <c r="H76" s="449"/>
      <c r="I76" s="449"/>
      <c r="J76" s="449"/>
      <c r="K76" s="449"/>
      <c r="L76" s="449"/>
      <c r="M76" s="449"/>
      <c r="N76" s="449"/>
      <c r="O76" s="449"/>
      <c r="P76" s="449"/>
      <c r="Q76" s="449"/>
      <c r="R76" s="449"/>
      <c r="S76" s="456"/>
      <c r="T76" s="449"/>
    </row>
    <row r="77" spans="2:20" s="321" customFormat="1" ht="24.75" customHeight="1">
      <c r="B77" s="455"/>
      <c r="C77" s="449"/>
      <c r="D77" s="449"/>
      <c r="E77" s="449"/>
      <c r="F77" s="449"/>
      <c r="G77" s="449"/>
      <c r="H77" s="449"/>
      <c r="I77" s="449"/>
      <c r="J77" s="449"/>
      <c r="K77" s="449"/>
      <c r="L77" s="449"/>
      <c r="M77" s="449"/>
      <c r="N77" s="449"/>
      <c r="O77" s="449"/>
      <c r="P77" s="449"/>
      <c r="Q77" s="449"/>
      <c r="R77" s="449"/>
      <c r="S77" s="456"/>
      <c r="T77" s="449"/>
    </row>
    <row r="78" spans="2:20" s="321" customFormat="1" ht="24.75" customHeight="1">
      <c r="B78" s="455"/>
      <c r="C78" s="449"/>
      <c r="D78" s="449"/>
      <c r="E78" s="449"/>
      <c r="F78" s="449"/>
      <c r="G78" s="449"/>
      <c r="H78" s="449"/>
      <c r="I78" s="449"/>
      <c r="J78" s="449"/>
      <c r="K78" s="449"/>
      <c r="L78" s="449"/>
      <c r="M78" s="449"/>
      <c r="N78" s="449"/>
      <c r="O78" s="449"/>
      <c r="P78" s="449"/>
      <c r="Q78" s="449"/>
      <c r="R78" s="449"/>
      <c r="S78" s="456"/>
      <c r="T78" s="449"/>
    </row>
    <row r="79" spans="2:20" s="321" customFormat="1" ht="24.75" customHeight="1">
      <c r="B79" s="455"/>
      <c r="C79" s="449"/>
      <c r="D79" s="449"/>
      <c r="E79" s="449"/>
      <c r="F79" s="449"/>
      <c r="G79" s="449"/>
      <c r="H79" s="449"/>
      <c r="I79" s="449"/>
      <c r="J79" s="449"/>
      <c r="K79" s="449"/>
      <c r="L79" s="449"/>
      <c r="M79" s="449"/>
      <c r="N79" s="449"/>
      <c r="O79" s="449"/>
      <c r="P79" s="449"/>
      <c r="Q79" s="449"/>
      <c r="R79" s="449"/>
      <c r="S79" s="456"/>
      <c r="T79" s="449"/>
    </row>
    <row r="80" spans="2:20" s="321" customFormat="1" ht="24.75" customHeight="1">
      <c r="B80" s="455"/>
      <c r="C80" s="449"/>
      <c r="D80" s="449"/>
      <c r="E80" s="449"/>
      <c r="F80" s="449"/>
      <c r="G80" s="449"/>
      <c r="H80" s="449"/>
      <c r="I80" s="449"/>
      <c r="J80" s="449"/>
      <c r="K80" s="449"/>
      <c r="L80" s="449"/>
      <c r="M80" s="449"/>
      <c r="N80" s="449"/>
      <c r="O80" s="449"/>
      <c r="P80" s="449"/>
      <c r="Q80" s="449"/>
      <c r="R80" s="449"/>
      <c r="S80" s="456"/>
      <c r="T80" s="449"/>
    </row>
    <row r="81" spans="2:20" s="321" customFormat="1" ht="24.75" customHeight="1">
      <c r="B81" s="455"/>
      <c r="C81" s="449"/>
      <c r="D81" s="449"/>
      <c r="E81" s="449"/>
      <c r="F81" s="449"/>
      <c r="G81" s="449"/>
      <c r="H81" s="449"/>
      <c r="I81" s="449"/>
      <c r="J81" s="449"/>
      <c r="K81" s="449"/>
      <c r="L81" s="449"/>
      <c r="M81" s="449"/>
      <c r="N81" s="449"/>
      <c r="O81" s="449"/>
      <c r="P81" s="449"/>
      <c r="Q81" s="449"/>
      <c r="R81" s="449"/>
      <c r="S81" s="456"/>
      <c r="T81" s="449"/>
    </row>
    <row r="82" spans="2:20" s="321" customFormat="1" ht="24.75" customHeight="1">
      <c r="B82" s="455"/>
      <c r="C82" s="449"/>
      <c r="D82" s="449"/>
      <c r="E82" s="449"/>
      <c r="F82" s="449"/>
      <c r="G82" s="449"/>
      <c r="H82" s="449"/>
      <c r="I82" s="449"/>
      <c r="J82" s="449"/>
      <c r="K82" s="449"/>
      <c r="L82" s="449"/>
      <c r="M82" s="449"/>
      <c r="N82" s="449"/>
      <c r="O82" s="449"/>
      <c r="P82" s="449"/>
      <c r="Q82" s="449"/>
      <c r="R82" s="449"/>
      <c r="S82" s="456"/>
      <c r="T82" s="449"/>
    </row>
    <row r="83" spans="2:20" s="321" customFormat="1" ht="24.75" customHeight="1">
      <c r="B83" s="455"/>
      <c r="C83" s="449"/>
      <c r="D83" s="449"/>
      <c r="E83" s="449"/>
      <c r="F83" s="449"/>
      <c r="G83" s="449"/>
      <c r="H83" s="449"/>
      <c r="I83" s="449"/>
      <c r="J83" s="449"/>
      <c r="K83" s="449"/>
      <c r="L83" s="449"/>
      <c r="M83" s="449"/>
      <c r="N83" s="449"/>
      <c r="O83" s="449"/>
      <c r="P83" s="449"/>
      <c r="Q83" s="449"/>
      <c r="R83" s="449"/>
      <c r="S83" s="456"/>
      <c r="T83" s="449"/>
    </row>
    <row r="84" spans="2:20" s="321" customFormat="1" ht="24.75" customHeight="1">
      <c r="B84" s="457"/>
      <c r="C84" s="449"/>
      <c r="D84" s="449"/>
      <c r="E84" s="449"/>
      <c r="F84" s="449"/>
      <c r="G84" s="449"/>
      <c r="H84" s="449"/>
      <c r="I84" s="449"/>
      <c r="J84" s="449"/>
      <c r="K84" s="449"/>
      <c r="L84" s="449"/>
      <c r="M84" s="449"/>
      <c r="N84" s="449"/>
      <c r="O84" s="449"/>
      <c r="P84" s="449"/>
      <c r="Q84" s="449"/>
      <c r="R84" s="449"/>
      <c r="S84" s="456"/>
      <c r="T84" s="449"/>
    </row>
    <row r="85" spans="2:20" s="321" customFormat="1" ht="24.75" customHeight="1">
      <c r="B85" s="457"/>
      <c r="C85" s="449"/>
      <c r="D85" s="449"/>
      <c r="E85" s="449"/>
      <c r="F85" s="449"/>
      <c r="G85" s="449"/>
      <c r="H85" s="449"/>
      <c r="I85" s="449"/>
      <c r="J85" s="449"/>
      <c r="K85" s="449"/>
      <c r="L85" s="449"/>
      <c r="M85" s="449"/>
      <c r="N85" s="449"/>
      <c r="O85" s="449"/>
      <c r="P85" s="449"/>
      <c r="Q85" s="449"/>
      <c r="R85" s="449"/>
      <c r="S85" s="456"/>
      <c r="T85" s="449"/>
    </row>
    <row r="86" spans="2:20" s="321" customFormat="1" ht="24.75" customHeight="1">
      <c r="B86" s="457"/>
      <c r="C86" s="449"/>
      <c r="D86" s="449"/>
      <c r="E86" s="449"/>
      <c r="F86" s="449"/>
      <c r="G86" s="449"/>
      <c r="H86" s="449"/>
      <c r="I86" s="449"/>
      <c r="J86" s="449"/>
      <c r="K86" s="449"/>
      <c r="L86" s="449"/>
      <c r="M86" s="449"/>
      <c r="N86" s="449"/>
      <c r="O86" s="449"/>
      <c r="P86" s="449"/>
      <c r="Q86" s="449"/>
      <c r="R86" s="449"/>
      <c r="S86" s="456"/>
      <c r="T86" s="449"/>
    </row>
    <row r="87" spans="2:20" s="321" customFormat="1" ht="24.75" customHeight="1">
      <c r="B87" s="457"/>
      <c r="C87" s="449"/>
      <c r="D87" s="449"/>
      <c r="E87" s="449"/>
      <c r="F87" s="449"/>
      <c r="G87" s="449"/>
      <c r="H87" s="449"/>
      <c r="I87" s="449"/>
      <c r="J87" s="449"/>
      <c r="K87" s="449"/>
      <c r="L87" s="449"/>
      <c r="M87" s="449"/>
      <c r="N87" s="449"/>
      <c r="O87" s="449"/>
      <c r="P87" s="449"/>
      <c r="Q87" s="449"/>
      <c r="R87" s="449"/>
      <c r="S87" s="456"/>
      <c r="T87" s="449"/>
    </row>
    <row r="88" spans="2:20" s="321" customFormat="1" ht="24.75" customHeight="1" thickBot="1">
      <c r="B88" s="458"/>
      <c r="C88" s="459"/>
      <c r="D88" s="459"/>
      <c r="E88" s="459"/>
      <c r="F88" s="459"/>
      <c r="G88" s="459"/>
      <c r="H88" s="459"/>
      <c r="I88" s="459"/>
      <c r="J88" s="459"/>
      <c r="K88" s="459"/>
      <c r="L88" s="459"/>
      <c r="M88" s="459"/>
      <c r="N88" s="459"/>
      <c r="O88" s="459"/>
      <c r="P88" s="459"/>
      <c r="Q88" s="459"/>
      <c r="R88" s="459"/>
      <c r="S88" s="460"/>
      <c r="T88" s="449"/>
    </row>
    <row r="89" spans="3:20" s="403" customFormat="1" ht="24.75" customHeight="1">
      <c r="C89" s="462"/>
      <c r="D89" s="462"/>
      <c r="E89" s="462"/>
      <c r="F89" s="462"/>
      <c r="G89" s="462"/>
      <c r="H89" s="462"/>
      <c r="I89" s="462"/>
      <c r="J89" s="462"/>
      <c r="K89" s="462"/>
      <c r="L89" s="462"/>
      <c r="M89" s="462"/>
      <c r="N89" s="462"/>
      <c r="O89" s="462"/>
      <c r="P89" s="462"/>
      <c r="Q89" s="462"/>
      <c r="R89" s="462"/>
      <c r="S89" s="462"/>
      <c r="T89" s="462"/>
    </row>
    <row r="90" spans="2:20" s="464" customFormat="1" ht="24.75" customHeight="1">
      <c r="B90" s="462"/>
      <c r="C90" s="462"/>
      <c r="D90" s="462"/>
      <c r="E90" s="462"/>
      <c r="F90" s="462"/>
      <c r="G90" s="463"/>
      <c r="H90" s="463"/>
      <c r="I90" s="463"/>
      <c r="J90" s="463"/>
      <c r="K90" s="463"/>
      <c r="L90" s="463"/>
      <c r="M90" s="463"/>
      <c r="N90" s="463"/>
      <c r="O90" s="463"/>
      <c r="P90" s="463"/>
      <c r="Q90" s="463"/>
      <c r="R90" s="463"/>
      <c r="S90" s="463"/>
      <c r="T90" s="463"/>
    </row>
    <row r="91" ht="24.75" customHeight="1">
      <c r="F91" s="465"/>
    </row>
    <row r="92" ht="24.75" customHeight="1">
      <c r="F92" s="465"/>
    </row>
    <row r="93" ht="24.75" customHeight="1">
      <c r="F93" s="465"/>
    </row>
    <row r="94" ht="30" customHeight="1">
      <c r="F94" s="465"/>
    </row>
    <row r="95" ht="30" customHeight="1">
      <c r="F95" s="465"/>
    </row>
    <row r="96" ht="30" customHeight="1">
      <c r="F96" s="465"/>
    </row>
    <row r="97" ht="30" customHeight="1"/>
    <row r="98" ht="30" customHeight="1"/>
  </sheetData>
  <sheetProtection/>
  <mergeCells count="47">
    <mergeCell ref="P34:R34"/>
    <mergeCell ref="B74:S74"/>
    <mergeCell ref="F30:G30"/>
    <mergeCell ref="C15:G15"/>
    <mergeCell ref="K33:L33"/>
    <mergeCell ref="P33:R33"/>
    <mergeCell ref="B58:S58"/>
    <mergeCell ref="C43:G43"/>
    <mergeCell ref="B41:B45"/>
    <mergeCell ref="C41:G41"/>
    <mergeCell ref="C42:G42"/>
    <mergeCell ref="F51:G51"/>
    <mergeCell ref="C45:G45"/>
    <mergeCell ref="F48:G48"/>
    <mergeCell ref="F47:G47"/>
    <mergeCell ref="C44:G44"/>
    <mergeCell ref="F50:G50"/>
    <mergeCell ref="C37:G40"/>
    <mergeCell ref="C5:G7"/>
    <mergeCell ref="B37:B40"/>
    <mergeCell ref="E25:G25"/>
    <mergeCell ref="E29:G29"/>
    <mergeCell ref="F26:G26"/>
    <mergeCell ref="F18:G18"/>
    <mergeCell ref="B11:B20"/>
    <mergeCell ref="F12:G12"/>
    <mergeCell ref="F14:G14"/>
    <mergeCell ref="F16:G16"/>
    <mergeCell ref="C13:G13"/>
    <mergeCell ref="F24:G24"/>
    <mergeCell ref="C27:G27"/>
    <mergeCell ref="F32:G32"/>
    <mergeCell ref="S5:S7"/>
    <mergeCell ref="F28:G28"/>
    <mergeCell ref="M5:M7"/>
    <mergeCell ref="E23:G23"/>
    <mergeCell ref="E31:G31"/>
    <mergeCell ref="B46:B51"/>
    <mergeCell ref="F49:G49"/>
    <mergeCell ref="C46:E51"/>
    <mergeCell ref="F46:G46"/>
    <mergeCell ref="B5:B7"/>
    <mergeCell ref="C11:G11"/>
    <mergeCell ref="C21:G21"/>
    <mergeCell ref="D22:G22"/>
    <mergeCell ref="B21:B32"/>
    <mergeCell ref="F20:G20"/>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38" r:id="rId1"/>
  <headerFooter alignWithMargins="0">
    <oddHeader>&amp;C&amp;18
</oddHeader>
  </headerFooter>
  <rowBreaks count="1" manualBreakCount="1">
    <brk id="55" max="18" man="1"/>
  </rowBreaks>
</worksheet>
</file>

<file path=xl/worksheets/sheet19.xml><?xml version="1.0" encoding="utf-8"?>
<worksheet xmlns="http://schemas.openxmlformats.org/spreadsheetml/2006/main" xmlns:r="http://schemas.openxmlformats.org/officeDocument/2006/relationships">
  <dimension ref="A1:T130"/>
  <sheetViews>
    <sheetView view="pageBreakPreview" zoomScale="70" zoomScaleSheetLayoutView="70" zoomScalePageLayoutView="0" workbookViewId="0" topLeftCell="M97">
      <selection activeCell="I1" sqref="I1:S16384"/>
    </sheetView>
  </sheetViews>
  <sheetFormatPr defaultColWidth="8.796875" defaultRowHeight="15"/>
  <cols>
    <col min="1" max="1" width="4.59765625" style="314" customWidth="1"/>
    <col min="2" max="2" width="6" style="314" customWidth="1"/>
    <col min="3" max="3" width="12.69921875" style="314" customWidth="1"/>
    <col min="4" max="5" width="2.69921875" style="314" customWidth="1"/>
    <col min="6" max="6" width="18.69921875" style="315" customWidth="1"/>
    <col min="7" max="8" width="10.59765625" style="315" customWidth="1"/>
    <col min="9" max="12" width="29" style="315" customWidth="1"/>
    <col min="13" max="19" width="29" style="314" customWidth="1"/>
    <col min="20" max="20" width="13.59765625" style="314" customWidth="1"/>
    <col min="21" max="16384" width="9" style="314" customWidth="1"/>
  </cols>
  <sheetData>
    <row r="1" ht="30" customHeight="1">
      <c r="A1" s="313" t="s">
        <v>465</v>
      </c>
    </row>
    <row r="2" ht="30" customHeight="1">
      <c r="A2" s="313" t="s">
        <v>536</v>
      </c>
    </row>
    <row r="3" spans="1:2" ht="30" customHeight="1">
      <c r="A3" s="313" t="s">
        <v>162</v>
      </c>
      <c r="B3" s="316"/>
    </row>
    <row r="4" spans="2:19" s="317" customFormat="1" ht="30.75" customHeight="1" thickBot="1">
      <c r="B4" s="318" t="s">
        <v>544</v>
      </c>
      <c r="F4" s="319"/>
      <c r="G4" s="319"/>
      <c r="H4" s="319"/>
      <c r="I4" s="319"/>
      <c r="J4" s="319"/>
      <c r="K4" s="319"/>
      <c r="L4" s="319"/>
      <c r="S4" s="320" t="s">
        <v>462</v>
      </c>
    </row>
    <row r="5" spans="2:19" s="12" customFormat="1" ht="16.5" customHeight="1" thickTop="1">
      <c r="B5" s="2085" t="s">
        <v>163</v>
      </c>
      <c r="C5" s="2090" t="s">
        <v>19</v>
      </c>
      <c r="D5" s="2775" t="s">
        <v>594</v>
      </c>
      <c r="E5" s="2776"/>
      <c r="F5" s="2776"/>
      <c r="G5" s="2776"/>
      <c r="H5" s="2777"/>
      <c r="I5" s="18" t="s">
        <v>597</v>
      </c>
      <c r="J5" s="19" t="s">
        <v>597</v>
      </c>
      <c r="K5" s="20" t="s">
        <v>597</v>
      </c>
      <c r="L5" s="20" t="s">
        <v>597</v>
      </c>
      <c r="M5" s="20" t="s">
        <v>597</v>
      </c>
      <c r="N5" s="150" t="s">
        <v>597</v>
      </c>
      <c r="O5" s="2097" t="s">
        <v>52</v>
      </c>
      <c r="P5" s="531" t="s">
        <v>597</v>
      </c>
      <c r="Q5" s="20" t="s">
        <v>597</v>
      </c>
      <c r="R5" s="532" t="s">
        <v>597</v>
      </c>
      <c r="S5" s="2763" t="s">
        <v>18</v>
      </c>
    </row>
    <row r="6" spans="2:19" s="12" customFormat="1" ht="16.5" customHeight="1">
      <c r="B6" s="2766"/>
      <c r="C6" s="2093"/>
      <c r="D6" s="2778"/>
      <c r="E6" s="2714"/>
      <c r="F6" s="2714"/>
      <c r="G6" s="2714"/>
      <c r="H6" s="2779"/>
      <c r="I6" s="154" t="s">
        <v>129</v>
      </c>
      <c r="J6" s="24" t="s">
        <v>130</v>
      </c>
      <c r="K6" s="22" t="s">
        <v>131</v>
      </c>
      <c r="L6" s="22" t="s">
        <v>132</v>
      </c>
      <c r="M6" s="22" t="s">
        <v>133</v>
      </c>
      <c r="N6" s="154" t="s">
        <v>134</v>
      </c>
      <c r="O6" s="2098"/>
      <c r="P6" s="533"/>
      <c r="Q6" s="22"/>
      <c r="R6" s="534"/>
      <c r="S6" s="2764"/>
    </row>
    <row r="7" spans="2:19" s="12" customFormat="1" ht="16.5" customHeight="1" thickBot="1">
      <c r="B7" s="2767"/>
      <c r="C7" s="2093"/>
      <c r="D7" s="2778"/>
      <c r="E7" s="2714"/>
      <c r="F7" s="2714"/>
      <c r="G7" s="2714"/>
      <c r="H7" s="2779"/>
      <c r="I7" s="788"/>
      <c r="J7" s="564"/>
      <c r="K7" s="565"/>
      <c r="L7" s="1375" t="s">
        <v>135</v>
      </c>
      <c r="M7" s="565" t="s">
        <v>136</v>
      </c>
      <c r="N7" s="566" t="s">
        <v>137</v>
      </c>
      <c r="O7" s="2099"/>
      <c r="P7" s="567" t="s">
        <v>138</v>
      </c>
      <c r="Q7" s="565" t="s">
        <v>139</v>
      </c>
      <c r="R7" s="568" t="s">
        <v>140</v>
      </c>
      <c r="S7" s="2765"/>
    </row>
    <row r="8" spans="2:19" s="12" customFormat="1" ht="24.75" customHeight="1">
      <c r="B8" s="2768"/>
      <c r="C8" s="782"/>
      <c r="D8" s="2745" t="s">
        <v>170</v>
      </c>
      <c r="E8" s="2746"/>
      <c r="F8" s="2747"/>
      <c r="G8" s="2751" t="s">
        <v>171</v>
      </c>
      <c r="H8" s="2752"/>
      <c r="I8" s="844"/>
      <c r="J8" s="521"/>
      <c r="K8" s="139"/>
      <c r="L8" s="107"/>
      <c r="M8" s="107"/>
      <c r="N8" s="522"/>
      <c r="O8" s="501"/>
      <c r="P8" s="602"/>
      <c r="Q8" s="603"/>
      <c r="R8" s="604"/>
      <c r="S8" s="140"/>
    </row>
    <row r="9" spans="2:19" s="12" customFormat="1" ht="24.75" customHeight="1">
      <c r="B9" s="2769"/>
      <c r="C9" s="783"/>
      <c r="D9" s="2557"/>
      <c r="E9" s="2558"/>
      <c r="F9" s="2559"/>
      <c r="G9" s="2753" t="s">
        <v>172</v>
      </c>
      <c r="H9" s="2754"/>
      <c r="I9" s="843"/>
      <c r="J9" s="521"/>
      <c r="K9" s="139"/>
      <c r="L9" s="107"/>
      <c r="M9" s="845"/>
      <c r="N9" s="846"/>
      <c r="O9" s="847"/>
      <c r="P9" s="602"/>
      <c r="Q9" s="603"/>
      <c r="R9" s="604"/>
      <c r="S9" s="848"/>
    </row>
    <row r="10" spans="2:19" s="12" customFormat="1" ht="24.75" customHeight="1">
      <c r="B10" s="2769"/>
      <c r="C10" s="783"/>
      <c r="D10" s="2560"/>
      <c r="E10" s="2542"/>
      <c r="F10" s="2543"/>
      <c r="G10" s="2753" t="s">
        <v>173</v>
      </c>
      <c r="H10" s="2754"/>
      <c r="I10" s="844"/>
      <c r="J10" s="645"/>
      <c r="K10" s="646"/>
      <c r="L10" s="845"/>
      <c r="M10" s="107"/>
      <c r="N10" s="522"/>
      <c r="O10" s="501"/>
      <c r="P10" s="111"/>
      <c r="Q10" s="112"/>
      <c r="R10" s="113"/>
      <c r="S10" s="140"/>
    </row>
    <row r="11" spans="2:19" s="12" customFormat="1" ht="24.75" customHeight="1">
      <c r="B11" s="2770"/>
      <c r="C11" s="783"/>
      <c r="D11" s="2554" t="s">
        <v>527</v>
      </c>
      <c r="E11" s="2555"/>
      <c r="F11" s="2556"/>
      <c r="G11" s="2753" t="s">
        <v>171</v>
      </c>
      <c r="H11" s="2754"/>
      <c r="I11" s="844"/>
      <c r="J11" s="521"/>
      <c r="K11" s="139"/>
      <c r="L11" s="107"/>
      <c r="M11" s="107"/>
      <c r="N11" s="522"/>
      <c r="O11" s="501"/>
      <c r="P11" s="602"/>
      <c r="Q11" s="603"/>
      <c r="R11" s="604"/>
      <c r="S11" s="140"/>
    </row>
    <row r="12" spans="2:19" s="12" customFormat="1" ht="24.75" customHeight="1">
      <c r="B12" s="2770"/>
      <c r="C12" s="783"/>
      <c r="D12" s="2557"/>
      <c r="E12" s="2558"/>
      <c r="F12" s="2559"/>
      <c r="G12" s="2753" t="s">
        <v>172</v>
      </c>
      <c r="H12" s="2754"/>
      <c r="I12" s="843"/>
      <c r="J12" s="521"/>
      <c r="K12" s="139"/>
      <c r="L12" s="107"/>
      <c r="M12" s="845"/>
      <c r="N12" s="846"/>
      <c r="O12" s="847"/>
      <c r="P12" s="602"/>
      <c r="Q12" s="603"/>
      <c r="R12" s="604"/>
      <c r="S12" s="848"/>
    </row>
    <row r="13" spans="2:19" s="12" customFormat="1" ht="24.75" customHeight="1" thickBot="1">
      <c r="B13" s="2771"/>
      <c r="C13" s="784"/>
      <c r="D13" s="2748"/>
      <c r="E13" s="2749"/>
      <c r="F13" s="2750"/>
      <c r="G13" s="2755" t="s">
        <v>173</v>
      </c>
      <c r="H13" s="2756"/>
      <c r="I13" s="844"/>
      <c r="J13" s="861"/>
      <c r="K13" s="862"/>
      <c r="L13" s="863"/>
      <c r="M13" s="864"/>
      <c r="N13" s="865"/>
      <c r="O13" s="501"/>
      <c r="P13" s="866"/>
      <c r="Q13" s="867"/>
      <c r="R13" s="868"/>
      <c r="S13" s="140"/>
    </row>
    <row r="14" spans="3:20" s="321" customFormat="1" ht="33" customHeight="1" thickBot="1">
      <c r="C14" s="757"/>
      <c r="D14" s="758"/>
      <c r="E14" s="758"/>
      <c r="F14" s="759"/>
      <c r="G14" s="759"/>
      <c r="H14" s="759"/>
      <c r="I14" s="468"/>
      <c r="J14" s="468"/>
      <c r="K14" s="468"/>
      <c r="L14" s="468"/>
      <c r="M14" s="468"/>
      <c r="N14" s="468"/>
      <c r="O14" s="468"/>
      <c r="P14" s="468"/>
      <c r="Q14" s="468"/>
      <c r="R14" s="468"/>
      <c r="S14" s="468"/>
      <c r="T14" s="351"/>
    </row>
    <row r="15" spans="2:20" s="321" customFormat="1" ht="24.75" customHeight="1" thickTop="1">
      <c r="B15" s="2772" t="s">
        <v>351</v>
      </c>
      <c r="C15" s="2685" t="s">
        <v>517</v>
      </c>
      <c r="D15" s="2676" t="s">
        <v>508</v>
      </c>
      <c r="E15" s="2677"/>
      <c r="F15" s="2677"/>
      <c r="G15" s="2677"/>
      <c r="H15" s="2678"/>
      <c r="I15" s="790"/>
      <c r="J15" s="764"/>
      <c r="K15" s="765"/>
      <c r="L15" s="765"/>
      <c r="M15" s="791"/>
      <c r="N15" s="766"/>
      <c r="O15" s="801"/>
      <c r="P15" s="804"/>
      <c r="Q15" s="805"/>
      <c r="R15" s="806"/>
      <c r="S15" s="807"/>
      <c r="T15" s="351"/>
    </row>
    <row r="16" spans="2:20" s="321" customFormat="1" ht="24.75" customHeight="1">
      <c r="B16" s="2773"/>
      <c r="C16" s="2686"/>
      <c r="D16" s="329"/>
      <c r="E16" s="351"/>
      <c r="F16" s="351"/>
      <c r="G16" s="2688" t="s">
        <v>373</v>
      </c>
      <c r="H16" s="2689"/>
      <c r="I16" s="799"/>
      <c r="J16" s="334"/>
      <c r="K16" s="331"/>
      <c r="L16" s="331"/>
      <c r="M16" s="332"/>
      <c r="N16" s="335"/>
      <c r="O16" s="786"/>
      <c r="P16" s="808"/>
      <c r="Q16" s="809"/>
      <c r="R16" s="810"/>
      <c r="S16" s="808"/>
      <c r="T16" s="351"/>
    </row>
    <row r="17" spans="2:20" s="321" customFormat="1" ht="24.75" customHeight="1">
      <c r="B17" s="2773"/>
      <c r="C17" s="2686"/>
      <c r="D17" s="2690" t="s">
        <v>518</v>
      </c>
      <c r="E17" s="2691"/>
      <c r="F17" s="2691"/>
      <c r="G17" s="2691"/>
      <c r="H17" s="2692"/>
      <c r="I17" s="790"/>
      <c r="J17" s="341"/>
      <c r="K17" s="338"/>
      <c r="L17" s="338"/>
      <c r="M17" s="339"/>
      <c r="N17" s="342"/>
      <c r="O17" s="801"/>
      <c r="P17" s="807"/>
      <c r="Q17" s="811"/>
      <c r="R17" s="812"/>
      <c r="S17" s="807"/>
      <c r="T17" s="351"/>
    </row>
    <row r="18" spans="2:20" s="321" customFormat="1" ht="24.75" customHeight="1">
      <c r="B18" s="2773"/>
      <c r="C18" s="2686"/>
      <c r="D18" s="352"/>
      <c r="E18" s="353"/>
      <c r="F18" s="345"/>
      <c r="G18" s="2695" t="s">
        <v>373</v>
      </c>
      <c r="H18" s="2696"/>
      <c r="I18" s="799"/>
      <c r="J18" s="334"/>
      <c r="K18" s="331"/>
      <c r="L18" s="331"/>
      <c r="M18" s="332"/>
      <c r="N18" s="335"/>
      <c r="O18" s="786"/>
      <c r="P18" s="808"/>
      <c r="Q18" s="809"/>
      <c r="R18" s="810"/>
      <c r="S18" s="808"/>
      <c r="T18" s="351"/>
    </row>
    <row r="19" spans="2:20" s="321" customFormat="1" ht="24.75" customHeight="1">
      <c r="B19" s="2773"/>
      <c r="C19" s="2686"/>
      <c r="D19" s="2736" t="s">
        <v>509</v>
      </c>
      <c r="E19" s="2737"/>
      <c r="F19" s="2737"/>
      <c r="G19" s="2691"/>
      <c r="H19" s="2692"/>
      <c r="I19" s="790"/>
      <c r="J19" s="341"/>
      <c r="K19" s="338"/>
      <c r="L19" s="338"/>
      <c r="M19" s="339"/>
      <c r="N19" s="342"/>
      <c r="O19" s="801"/>
      <c r="P19" s="807"/>
      <c r="Q19" s="811"/>
      <c r="R19" s="812"/>
      <c r="S19" s="807"/>
      <c r="T19" s="351"/>
    </row>
    <row r="20" spans="2:20" s="321" customFormat="1" ht="24.75" customHeight="1">
      <c r="B20" s="2773"/>
      <c r="C20" s="2686"/>
      <c r="D20" s="329"/>
      <c r="E20" s="351"/>
      <c r="F20" s="344"/>
      <c r="G20" s="2688" t="s">
        <v>373</v>
      </c>
      <c r="H20" s="2689"/>
      <c r="I20" s="799"/>
      <c r="J20" s="358"/>
      <c r="K20" s="355"/>
      <c r="L20" s="355"/>
      <c r="M20" s="356"/>
      <c r="N20" s="359"/>
      <c r="O20" s="793"/>
      <c r="P20" s="813"/>
      <c r="Q20" s="814"/>
      <c r="R20" s="815"/>
      <c r="S20" s="813"/>
      <c r="T20" s="351"/>
    </row>
    <row r="21" spans="2:20" s="321" customFormat="1" ht="24.75" customHeight="1">
      <c r="B21" s="2773"/>
      <c r="C21" s="2686"/>
      <c r="D21" s="360"/>
      <c r="E21" s="361"/>
      <c r="F21" s="362"/>
      <c r="G21" s="363"/>
      <c r="H21" s="364"/>
      <c r="I21" s="794"/>
      <c r="J21" s="368"/>
      <c r="K21" s="366"/>
      <c r="L21" s="366"/>
      <c r="M21" s="367"/>
      <c r="N21" s="342"/>
      <c r="O21" s="801"/>
      <c r="P21" s="816"/>
      <c r="Q21" s="817"/>
      <c r="R21" s="818"/>
      <c r="S21" s="816"/>
      <c r="T21" s="351"/>
    </row>
    <row r="22" spans="2:20" s="321" customFormat="1" ht="24.75" customHeight="1">
      <c r="B22" s="2773"/>
      <c r="C22" s="2686"/>
      <c r="D22" s="329"/>
      <c r="E22" s="371"/>
      <c r="F22" s="344"/>
      <c r="G22" s="2688" t="s">
        <v>373</v>
      </c>
      <c r="H22" s="2689"/>
      <c r="I22" s="799"/>
      <c r="J22" s="358"/>
      <c r="K22" s="355"/>
      <c r="L22" s="355"/>
      <c r="M22" s="356"/>
      <c r="N22" s="359"/>
      <c r="O22" s="793"/>
      <c r="P22" s="813"/>
      <c r="Q22" s="814"/>
      <c r="R22" s="815"/>
      <c r="S22" s="813"/>
      <c r="T22" s="351"/>
    </row>
    <row r="23" spans="2:20" s="321" customFormat="1" ht="24.75" customHeight="1">
      <c r="B23" s="2773"/>
      <c r="C23" s="2686"/>
      <c r="D23" s="360"/>
      <c r="E23" s="361"/>
      <c r="F23" s="362"/>
      <c r="G23" s="363"/>
      <c r="H23" s="364"/>
      <c r="I23" s="794"/>
      <c r="J23" s="368"/>
      <c r="K23" s="366"/>
      <c r="L23" s="366"/>
      <c r="M23" s="367"/>
      <c r="N23" s="342"/>
      <c r="O23" s="801"/>
      <c r="P23" s="816"/>
      <c r="Q23" s="817"/>
      <c r="R23" s="818"/>
      <c r="S23" s="816"/>
      <c r="T23" s="351"/>
    </row>
    <row r="24" spans="2:20" s="321" customFormat="1" ht="24.75" customHeight="1" thickBot="1">
      <c r="B24" s="2773"/>
      <c r="C24" s="2687"/>
      <c r="D24" s="329"/>
      <c r="E24" s="372"/>
      <c r="F24" s="373"/>
      <c r="G24" s="2688" t="s">
        <v>373</v>
      </c>
      <c r="H24" s="2689"/>
      <c r="I24" s="800"/>
      <c r="J24" s="358"/>
      <c r="K24" s="355"/>
      <c r="L24" s="355"/>
      <c r="M24" s="356"/>
      <c r="N24" s="359"/>
      <c r="O24" s="793"/>
      <c r="P24" s="813"/>
      <c r="Q24" s="814"/>
      <c r="R24" s="815"/>
      <c r="S24" s="813"/>
      <c r="T24" s="351"/>
    </row>
    <row r="25" spans="2:20" s="321" customFormat="1" ht="24.75" customHeight="1">
      <c r="B25" s="2773"/>
      <c r="C25" s="2685" t="s">
        <v>519</v>
      </c>
      <c r="D25" s="2679" t="s">
        <v>494</v>
      </c>
      <c r="E25" s="2680"/>
      <c r="F25" s="2680"/>
      <c r="G25" s="2680"/>
      <c r="H25" s="2681"/>
      <c r="I25" s="789"/>
      <c r="J25" s="326"/>
      <c r="K25" s="323"/>
      <c r="L25" s="323"/>
      <c r="M25" s="324"/>
      <c r="N25" s="327"/>
      <c r="O25" s="802"/>
      <c r="P25" s="819"/>
      <c r="Q25" s="820"/>
      <c r="R25" s="821"/>
      <c r="S25" s="819"/>
      <c r="T25" s="351"/>
    </row>
    <row r="26" spans="2:20" s="321" customFormat="1" ht="24.75" customHeight="1">
      <c r="B26" s="2773"/>
      <c r="C26" s="2686"/>
      <c r="D26" s="374"/>
      <c r="E26" s="2682" t="s">
        <v>491</v>
      </c>
      <c r="F26" s="2683"/>
      <c r="G26" s="2683"/>
      <c r="H26" s="2684"/>
      <c r="I26" s="795"/>
      <c r="J26" s="379"/>
      <c r="K26" s="376"/>
      <c r="L26" s="376"/>
      <c r="M26" s="377"/>
      <c r="N26" s="380"/>
      <c r="O26" s="803"/>
      <c r="P26" s="822"/>
      <c r="Q26" s="823"/>
      <c r="R26" s="824"/>
      <c r="S26" s="822"/>
      <c r="T26" s="351"/>
    </row>
    <row r="27" spans="2:20" s="321" customFormat="1" ht="24.75" customHeight="1">
      <c r="B27" s="2773"/>
      <c r="C27" s="2686"/>
      <c r="D27" s="374"/>
      <c r="E27" s="381"/>
      <c r="F27" s="2682" t="s">
        <v>492</v>
      </c>
      <c r="G27" s="2683"/>
      <c r="H27" s="2684"/>
      <c r="I27" s="795"/>
      <c r="J27" s="379"/>
      <c r="K27" s="376"/>
      <c r="L27" s="376"/>
      <c r="M27" s="377"/>
      <c r="N27" s="380"/>
      <c r="O27" s="803"/>
      <c r="P27" s="822"/>
      <c r="Q27" s="823"/>
      <c r="R27" s="824"/>
      <c r="S27" s="822"/>
      <c r="T27" s="351"/>
    </row>
    <row r="28" spans="2:20" s="321" customFormat="1" ht="24.75" customHeight="1">
      <c r="B28" s="2773"/>
      <c r="C28" s="2686"/>
      <c r="D28" s="329"/>
      <c r="E28" s="371"/>
      <c r="F28" s="382"/>
      <c r="G28" s="2688" t="s">
        <v>373</v>
      </c>
      <c r="H28" s="2689"/>
      <c r="I28" s="799"/>
      <c r="J28" s="334"/>
      <c r="K28" s="331"/>
      <c r="L28" s="331"/>
      <c r="M28" s="332"/>
      <c r="N28" s="335"/>
      <c r="O28" s="786"/>
      <c r="P28" s="808"/>
      <c r="Q28" s="809"/>
      <c r="R28" s="810"/>
      <c r="S28" s="808"/>
      <c r="T28" s="351"/>
    </row>
    <row r="29" spans="2:20" s="321" customFormat="1" ht="24.75" customHeight="1">
      <c r="B29" s="2773"/>
      <c r="C29" s="2686"/>
      <c r="D29" s="383"/>
      <c r="E29" s="384"/>
      <c r="F29" s="2682" t="s">
        <v>493</v>
      </c>
      <c r="G29" s="2683"/>
      <c r="H29" s="2684"/>
      <c r="I29" s="795"/>
      <c r="J29" s="379"/>
      <c r="K29" s="376"/>
      <c r="L29" s="376"/>
      <c r="M29" s="377"/>
      <c r="N29" s="380"/>
      <c r="O29" s="803"/>
      <c r="P29" s="822"/>
      <c r="Q29" s="823"/>
      <c r="R29" s="824"/>
      <c r="S29" s="822"/>
      <c r="T29" s="351"/>
    </row>
    <row r="30" spans="2:20" s="321" customFormat="1" ht="24.75" customHeight="1">
      <c r="B30" s="2773"/>
      <c r="C30" s="2686"/>
      <c r="D30" s="329"/>
      <c r="E30" s="371"/>
      <c r="F30" s="382"/>
      <c r="G30" s="2688" t="s">
        <v>373</v>
      </c>
      <c r="H30" s="2696"/>
      <c r="I30" s="799"/>
      <c r="J30" s="334"/>
      <c r="K30" s="331"/>
      <c r="L30" s="331"/>
      <c r="M30" s="332"/>
      <c r="N30" s="335"/>
      <c r="O30" s="786"/>
      <c r="P30" s="808"/>
      <c r="Q30" s="809"/>
      <c r="R30" s="810"/>
      <c r="S30" s="808"/>
      <c r="T30" s="351"/>
    </row>
    <row r="31" spans="2:20" s="321" customFormat="1" ht="24.75" customHeight="1">
      <c r="B31" s="2773"/>
      <c r="C31" s="2686"/>
      <c r="D31" s="2690" t="s">
        <v>509</v>
      </c>
      <c r="E31" s="2691"/>
      <c r="F31" s="2691"/>
      <c r="G31" s="2691"/>
      <c r="H31" s="2692"/>
      <c r="I31" s="795"/>
      <c r="J31" s="379"/>
      <c r="K31" s="376"/>
      <c r="L31" s="376"/>
      <c r="M31" s="377"/>
      <c r="N31" s="380"/>
      <c r="O31" s="803"/>
      <c r="P31" s="822"/>
      <c r="Q31" s="823"/>
      <c r="R31" s="824"/>
      <c r="S31" s="822"/>
      <c r="T31" s="351"/>
    </row>
    <row r="32" spans="2:20" s="321" customFormat="1" ht="24.75" customHeight="1">
      <c r="B32" s="2773"/>
      <c r="C32" s="2686"/>
      <c r="D32" s="329"/>
      <c r="E32" s="351"/>
      <c r="F32" s="345"/>
      <c r="G32" s="2695" t="s">
        <v>373</v>
      </c>
      <c r="H32" s="2696"/>
      <c r="I32" s="799"/>
      <c r="J32" s="334"/>
      <c r="K32" s="331"/>
      <c r="L32" s="331"/>
      <c r="M32" s="332"/>
      <c r="N32" s="335"/>
      <c r="O32" s="786"/>
      <c r="P32" s="808"/>
      <c r="Q32" s="809"/>
      <c r="R32" s="810"/>
      <c r="S32" s="808"/>
      <c r="T32" s="351"/>
    </row>
    <row r="33" spans="2:20" s="321" customFormat="1" ht="24.75" customHeight="1">
      <c r="B33" s="2773"/>
      <c r="C33" s="2686"/>
      <c r="D33" s="374"/>
      <c r="E33" s="389"/>
      <c r="F33" s="2698"/>
      <c r="G33" s="2699"/>
      <c r="H33" s="2700"/>
      <c r="I33" s="790"/>
      <c r="J33" s="341"/>
      <c r="K33" s="338"/>
      <c r="L33" s="338"/>
      <c r="M33" s="339"/>
      <c r="N33" s="342"/>
      <c r="O33" s="801"/>
      <c r="P33" s="807"/>
      <c r="Q33" s="811"/>
      <c r="R33" s="812"/>
      <c r="S33" s="807"/>
      <c r="T33" s="351"/>
    </row>
    <row r="34" spans="2:20" s="321" customFormat="1" ht="24.75" customHeight="1">
      <c r="B34" s="2773"/>
      <c r="C34" s="2686"/>
      <c r="D34" s="329"/>
      <c r="E34" s="371"/>
      <c r="F34" s="345"/>
      <c r="G34" s="2734" t="s">
        <v>373</v>
      </c>
      <c r="H34" s="2735"/>
      <c r="I34" s="799"/>
      <c r="J34" s="334"/>
      <c r="K34" s="331"/>
      <c r="L34" s="331"/>
      <c r="M34" s="332"/>
      <c r="N34" s="335"/>
      <c r="O34" s="786"/>
      <c r="P34" s="808"/>
      <c r="Q34" s="809"/>
      <c r="R34" s="810"/>
      <c r="S34" s="808"/>
      <c r="T34" s="351"/>
    </row>
    <row r="35" spans="2:20" s="321" customFormat="1" ht="24.75" customHeight="1">
      <c r="B35" s="2773"/>
      <c r="C35" s="2686"/>
      <c r="D35" s="374"/>
      <c r="E35" s="389"/>
      <c r="F35" s="2698"/>
      <c r="G35" s="2699"/>
      <c r="H35" s="2700"/>
      <c r="I35" s="796"/>
      <c r="J35" s="341"/>
      <c r="K35" s="338"/>
      <c r="L35" s="338"/>
      <c r="M35" s="339"/>
      <c r="N35" s="342"/>
      <c r="O35" s="801"/>
      <c r="P35" s="807"/>
      <c r="Q35" s="811"/>
      <c r="R35" s="812"/>
      <c r="S35" s="807"/>
      <c r="T35" s="351"/>
    </row>
    <row r="36" spans="2:20" s="321" customFormat="1" ht="24.75" customHeight="1" thickBot="1">
      <c r="B36" s="2774"/>
      <c r="C36" s="2687"/>
      <c r="D36" s="839"/>
      <c r="E36" s="372"/>
      <c r="F36" s="840"/>
      <c r="G36" s="2693" t="s">
        <v>373</v>
      </c>
      <c r="H36" s="2694"/>
      <c r="I36" s="800"/>
      <c r="J36" s="767"/>
      <c r="K36" s="768"/>
      <c r="L36" s="768"/>
      <c r="M36" s="792"/>
      <c r="N36" s="769"/>
      <c r="O36" s="787"/>
      <c r="P36" s="825"/>
      <c r="Q36" s="826"/>
      <c r="R36" s="827"/>
      <c r="S36" s="842"/>
      <c r="T36" s="351"/>
    </row>
    <row r="37" spans="12:20" s="321" customFormat="1" ht="24.75" customHeight="1" thickTop="1">
      <c r="L37" s="2056" t="s">
        <v>343</v>
      </c>
      <c r="M37" s="2037"/>
      <c r="N37" s="2038"/>
      <c r="O37" s="561"/>
      <c r="R37" s="2042"/>
      <c r="S37" s="2042"/>
      <c r="T37" s="351"/>
    </row>
    <row r="38" spans="12:20" s="321" customFormat="1" ht="24.75" customHeight="1">
      <c r="L38" s="2032" t="s">
        <v>379</v>
      </c>
      <c r="M38" s="2033"/>
      <c r="N38" s="2034"/>
      <c r="O38" s="469"/>
      <c r="R38" s="689"/>
      <c r="S38" s="689"/>
      <c r="T38" s="351"/>
    </row>
    <row r="39" spans="12:20" s="321" customFormat="1" ht="24.75" customHeight="1" thickBot="1">
      <c r="L39" s="785"/>
      <c r="M39" s="785"/>
      <c r="N39" s="144"/>
      <c r="R39" s="689"/>
      <c r="S39" s="689"/>
      <c r="T39" s="351"/>
    </row>
    <row r="40" spans="2:20" s="321" customFormat="1" ht="24.75" customHeight="1" thickTop="1">
      <c r="B40" s="2760" t="s">
        <v>366</v>
      </c>
      <c r="C40" s="2685" t="s">
        <v>517</v>
      </c>
      <c r="D40" s="2676" t="s">
        <v>508</v>
      </c>
      <c r="E40" s="2677"/>
      <c r="F40" s="2677"/>
      <c r="G40" s="2677"/>
      <c r="H40" s="2678"/>
      <c r="I40" s="828"/>
      <c r="J40" s="804"/>
      <c r="K40" s="805"/>
      <c r="L40" s="765"/>
      <c r="M40" s="791"/>
      <c r="N40" s="766"/>
      <c r="O40" s="801"/>
      <c r="P40" s="764"/>
      <c r="Q40" s="765"/>
      <c r="R40" s="766"/>
      <c r="S40" s="807"/>
      <c r="T40" s="351"/>
    </row>
    <row r="41" spans="2:20" s="321" customFormat="1" ht="24.75" customHeight="1">
      <c r="B41" s="2761"/>
      <c r="C41" s="2686"/>
      <c r="D41" s="329"/>
      <c r="E41" s="351"/>
      <c r="F41" s="351"/>
      <c r="G41" s="2688" t="s">
        <v>373</v>
      </c>
      <c r="H41" s="2689"/>
      <c r="I41" s="799"/>
      <c r="J41" s="808"/>
      <c r="K41" s="809"/>
      <c r="L41" s="809"/>
      <c r="M41" s="332"/>
      <c r="N41" s="335"/>
      <c r="O41" s="834"/>
      <c r="P41" s="334"/>
      <c r="Q41" s="331"/>
      <c r="R41" s="335"/>
      <c r="S41" s="334"/>
      <c r="T41" s="351"/>
    </row>
    <row r="42" spans="2:20" s="321" customFormat="1" ht="24.75" customHeight="1">
      <c r="B42" s="2761"/>
      <c r="C42" s="2686"/>
      <c r="D42" s="2690" t="s">
        <v>518</v>
      </c>
      <c r="E42" s="2691"/>
      <c r="F42" s="2691"/>
      <c r="G42" s="2691"/>
      <c r="H42" s="2692"/>
      <c r="I42" s="828"/>
      <c r="J42" s="807"/>
      <c r="K42" s="811"/>
      <c r="L42" s="338"/>
      <c r="M42" s="339"/>
      <c r="N42" s="342"/>
      <c r="O42" s="801"/>
      <c r="P42" s="341"/>
      <c r="Q42" s="338"/>
      <c r="R42" s="342"/>
      <c r="S42" s="807"/>
      <c r="T42" s="351"/>
    </row>
    <row r="43" spans="2:20" s="321" customFormat="1" ht="24.75" customHeight="1">
      <c r="B43" s="2761"/>
      <c r="C43" s="2686"/>
      <c r="D43" s="352"/>
      <c r="E43" s="353"/>
      <c r="F43" s="345"/>
      <c r="G43" s="2695" t="s">
        <v>373</v>
      </c>
      <c r="H43" s="2696"/>
      <c r="I43" s="799"/>
      <c r="J43" s="808"/>
      <c r="K43" s="809"/>
      <c r="L43" s="809"/>
      <c r="M43" s="332"/>
      <c r="N43" s="335"/>
      <c r="O43" s="834"/>
      <c r="P43" s="334"/>
      <c r="Q43" s="331"/>
      <c r="R43" s="335"/>
      <c r="S43" s="334"/>
      <c r="T43" s="351"/>
    </row>
    <row r="44" spans="2:20" s="321" customFormat="1" ht="24.75" customHeight="1">
      <c r="B44" s="2761"/>
      <c r="C44" s="2686"/>
      <c r="D44" s="2736" t="s">
        <v>509</v>
      </c>
      <c r="E44" s="2737"/>
      <c r="F44" s="2737"/>
      <c r="G44" s="2691"/>
      <c r="H44" s="2692"/>
      <c r="I44" s="828"/>
      <c r="J44" s="807"/>
      <c r="K44" s="811"/>
      <c r="L44" s="338"/>
      <c r="M44" s="339"/>
      <c r="N44" s="342"/>
      <c r="O44" s="801"/>
      <c r="P44" s="341"/>
      <c r="Q44" s="338"/>
      <c r="R44" s="342"/>
      <c r="S44" s="807"/>
      <c r="T44" s="351"/>
    </row>
    <row r="45" spans="2:20" s="321" customFormat="1" ht="24.75" customHeight="1">
      <c r="B45" s="2761"/>
      <c r="C45" s="2686"/>
      <c r="D45" s="329"/>
      <c r="E45" s="351"/>
      <c r="F45" s="344"/>
      <c r="G45" s="2688" t="s">
        <v>373</v>
      </c>
      <c r="H45" s="2689"/>
      <c r="I45" s="799"/>
      <c r="J45" s="813"/>
      <c r="K45" s="814"/>
      <c r="L45" s="809"/>
      <c r="M45" s="356"/>
      <c r="N45" s="359"/>
      <c r="O45" s="834"/>
      <c r="P45" s="358"/>
      <c r="Q45" s="355"/>
      <c r="R45" s="359"/>
      <c r="S45" s="358"/>
      <c r="T45" s="351"/>
    </row>
    <row r="46" spans="2:20" s="321" customFormat="1" ht="24.75" customHeight="1">
      <c r="B46" s="2761"/>
      <c r="C46" s="2686"/>
      <c r="D46" s="360"/>
      <c r="E46" s="361"/>
      <c r="F46" s="362"/>
      <c r="G46" s="363"/>
      <c r="H46" s="364"/>
      <c r="I46" s="829"/>
      <c r="J46" s="816"/>
      <c r="K46" s="817"/>
      <c r="L46" s="366"/>
      <c r="M46" s="367"/>
      <c r="N46" s="342"/>
      <c r="O46" s="801"/>
      <c r="P46" s="368"/>
      <c r="Q46" s="366"/>
      <c r="R46" s="369"/>
      <c r="S46" s="807"/>
      <c r="T46" s="351"/>
    </row>
    <row r="47" spans="2:20" s="321" customFormat="1" ht="24.75" customHeight="1">
      <c r="B47" s="2761"/>
      <c r="C47" s="2686"/>
      <c r="D47" s="329"/>
      <c r="E47" s="371"/>
      <c r="F47" s="344"/>
      <c r="G47" s="2688" t="s">
        <v>373</v>
      </c>
      <c r="H47" s="2689"/>
      <c r="I47" s="799"/>
      <c r="J47" s="813"/>
      <c r="K47" s="814"/>
      <c r="L47" s="809"/>
      <c r="M47" s="356"/>
      <c r="N47" s="359"/>
      <c r="O47" s="834"/>
      <c r="P47" s="358"/>
      <c r="Q47" s="355"/>
      <c r="R47" s="359"/>
      <c r="S47" s="358"/>
      <c r="T47" s="351"/>
    </row>
    <row r="48" spans="2:20" s="321" customFormat="1" ht="24.75" customHeight="1">
      <c r="B48" s="2761"/>
      <c r="C48" s="2686"/>
      <c r="D48" s="360"/>
      <c r="E48" s="361"/>
      <c r="F48" s="362"/>
      <c r="G48" s="363"/>
      <c r="H48" s="364"/>
      <c r="I48" s="829"/>
      <c r="J48" s="816"/>
      <c r="K48" s="817"/>
      <c r="L48" s="366"/>
      <c r="M48" s="367"/>
      <c r="N48" s="342"/>
      <c r="O48" s="801"/>
      <c r="P48" s="368"/>
      <c r="Q48" s="366"/>
      <c r="R48" s="369"/>
      <c r="S48" s="807"/>
      <c r="T48" s="351"/>
    </row>
    <row r="49" spans="2:20" s="321" customFormat="1" ht="24.75" customHeight="1" thickBot="1">
      <c r="B49" s="2761"/>
      <c r="C49" s="2687"/>
      <c r="D49" s="329"/>
      <c r="E49" s="372"/>
      <c r="F49" s="373"/>
      <c r="G49" s="2688" t="s">
        <v>373</v>
      </c>
      <c r="H49" s="2689"/>
      <c r="I49" s="800"/>
      <c r="J49" s="813"/>
      <c r="K49" s="814"/>
      <c r="L49" s="833"/>
      <c r="M49" s="356"/>
      <c r="N49" s="359"/>
      <c r="O49" s="835"/>
      <c r="P49" s="358"/>
      <c r="Q49" s="355"/>
      <c r="R49" s="359"/>
      <c r="S49" s="358"/>
      <c r="T49" s="351"/>
    </row>
    <row r="50" spans="2:20" s="321" customFormat="1" ht="24.75" customHeight="1">
      <c r="B50" s="2761"/>
      <c r="C50" s="2685" t="s">
        <v>519</v>
      </c>
      <c r="D50" s="2679" t="s">
        <v>494</v>
      </c>
      <c r="E50" s="2680"/>
      <c r="F50" s="2680"/>
      <c r="G50" s="2680"/>
      <c r="H50" s="2681"/>
      <c r="I50" s="830"/>
      <c r="J50" s="819"/>
      <c r="K50" s="820"/>
      <c r="L50" s="323"/>
      <c r="M50" s="324"/>
      <c r="N50" s="327"/>
      <c r="O50" s="802"/>
      <c r="P50" s="326"/>
      <c r="Q50" s="323"/>
      <c r="R50" s="327"/>
      <c r="S50" s="807"/>
      <c r="T50" s="351"/>
    </row>
    <row r="51" spans="2:20" s="321" customFormat="1" ht="24.75" customHeight="1">
      <c r="B51" s="2761"/>
      <c r="C51" s="2686"/>
      <c r="D51" s="374"/>
      <c r="E51" s="2682" t="s">
        <v>491</v>
      </c>
      <c r="F51" s="2683"/>
      <c r="G51" s="2683"/>
      <c r="H51" s="2684"/>
      <c r="I51" s="831"/>
      <c r="J51" s="822"/>
      <c r="K51" s="823"/>
      <c r="L51" s="376"/>
      <c r="M51" s="377"/>
      <c r="N51" s="380"/>
      <c r="O51" s="803"/>
      <c r="P51" s="379"/>
      <c r="Q51" s="376"/>
      <c r="R51" s="380"/>
      <c r="S51" s="807"/>
      <c r="T51" s="351"/>
    </row>
    <row r="52" spans="2:20" s="321" customFormat="1" ht="24.75" customHeight="1">
      <c r="B52" s="2761"/>
      <c r="C52" s="2686"/>
      <c r="D52" s="374"/>
      <c r="E52" s="381"/>
      <c r="F52" s="2682" t="s">
        <v>492</v>
      </c>
      <c r="G52" s="2683"/>
      <c r="H52" s="2684"/>
      <c r="I52" s="831"/>
      <c r="J52" s="822"/>
      <c r="K52" s="823"/>
      <c r="L52" s="376"/>
      <c r="M52" s="377"/>
      <c r="N52" s="380"/>
      <c r="O52" s="803"/>
      <c r="P52" s="379"/>
      <c r="Q52" s="376"/>
      <c r="R52" s="380"/>
      <c r="S52" s="807"/>
      <c r="T52" s="351"/>
    </row>
    <row r="53" spans="2:20" s="321" customFormat="1" ht="24.75" customHeight="1">
      <c r="B53" s="2761"/>
      <c r="C53" s="2686"/>
      <c r="D53" s="329"/>
      <c r="E53" s="371"/>
      <c r="F53" s="382"/>
      <c r="G53" s="2688" t="s">
        <v>373</v>
      </c>
      <c r="H53" s="2689"/>
      <c r="I53" s="799"/>
      <c r="J53" s="808"/>
      <c r="K53" s="809"/>
      <c r="L53" s="809"/>
      <c r="M53" s="332"/>
      <c r="N53" s="335"/>
      <c r="O53" s="834"/>
      <c r="P53" s="334"/>
      <c r="Q53" s="331"/>
      <c r="R53" s="335"/>
      <c r="S53" s="334"/>
      <c r="T53" s="351"/>
    </row>
    <row r="54" spans="2:20" s="321" customFormat="1" ht="24.75" customHeight="1">
      <c r="B54" s="2761"/>
      <c r="C54" s="2686"/>
      <c r="D54" s="383"/>
      <c r="E54" s="384"/>
      <c r="F54" s="2682" t="s">
        <v>493</v>
      </c>
      <c r="G54" s="2683"/>
      <c r="H54" s="2684"/>
      <c r="I54" s="831"/>
      <c r="J54" s="822"/>
      <c r="K54" s="823"/>
      <c r="L54" s="376"/>
      <c r="M54" s="377"/>
      <c r="N54" s="380"/>
      <c r="O54" s="803"/>
      <c r="P54" s="379"/>
      <c r="Q54" s="376"/>
      <c r="R54" s="380"/>
      <c r="S54" s="807"/>
      <c r="T54" s="351"/>
    </row>
    <row r="55" spans="2:20" s="321" customFormat="1" ht="24.75" customHeight="1">
      <c r="B55" s="2761"/>
      <c r="C55" s="2686"/>
      <c r="D55" s="329"/>
      <c r="E55" s="371"/>
      <c r="F55" s="382"/>
      <c r="G55" s="2688" t="s">
        <v>373</v>
      </c>
      <c r="H55" s="2696"/>
      <c r="I55" s="799"/>
      <c r="J55" s="808"/>
      <c r="K55" s="809"/>
      <c r="L55" s="809"/>
      <c r="M55" s="332"/>
      <c r="N55" s="335"/>
      <c r="O55" s="834"/>
      <c r="P55" s="334"/>
      <c r="Q55" s="331"/>
      <c r="R55" s="335"/>
      <c r="S55" s="334"/>
      <c r="T55" s="351"/>
    </row>
    <row r="56" spans="2:20" s="321" customFormat="1" ht="24.75" customHeight="1">
      <c r="B56" s="2761"/>
      <c r="C56" s="2686"/>
      <c r="D56" s="2690" t="s">
        <v>509</v>
      </c>
      <c r="E56" s="2691"/>
      <c r="F56" s="2691"/>
      <c r="G56" s="2691"/>
      <c r="H56" s="2692"/>
      <c r="I56" s="831"/>
      <c r="J56" s="822"/>
      <c r="K56" s="823"/>
      <c r="L56" s="376"/>
      <c r="M56" s="377"/>
      <c r="N56" s="380"/>
      <c r="O56" s="803"/>
      <c r="P56" s="379"/>
      <c r="Q56" s="376"/>
      <c r="R56" s="380"/>
      <c r="S56" s="807"/>
      <c r="T56" s="351"/>
    </row>
    <row r="57" spans="2:20" s="321" customFormat="1" ht="24.75" customHeight="1">
      <c r="B57" s="2761"/>
      <c r="C57" s="2686"/>
      <c r="D57" s="329"/>
      <c r="E57" s="351"/>
      <c r="F57" s="345"/>
      <c r="G57" s="2695" t="s">
        <v>373</v>
      </c>
      <c r="H57" s="2696"/>
      <c r="I57" s="799"/>
      <c r="J57" s="808"/>
      <c r="K57" s="809"/>
      <c r="L57" s="809"/>
      <c r="M57" s="332"/>
      <c r="N57" s="335"/>
      <c r="O57" s="834"/>
      <c r="P57" s="334"/>
      <c r="Q57" s="331"/>
      <c r="R57" s="335"/>
      <c r="S57" s="334"/>
      <c r="T57" s="351"/>
    </row>
    <row r="58" spans="2:20" s="321" customFormat="1" ht="24.75" customHeight="1">
      <c r="B58" s="2761"/>
      <c r="C58" s="2686"/>
      <c r="D58" s="374"/>
      <c r="E58" s="389"/>
      <c r="F58" s="2698"/>
      <c r="G58" s="2699"/>
      <c r="H58" s="2700"/>
      <c r="I58" s="828"/>
      <c r="J58" s="807"/>
      <c r="K58" s="811"/>
      <c r="L58" s="338"/>
      <c r="M58" s="339"/>
      <c r="N58" s="342"/>
      <c r="O58" s="801"/>
      <c r="P58" s="341"/>
      <c r="Q58" s="338"/>
      <c r="R58" s="342"/>
      <c r="S58" s="807"/>
      <c r="T58" s="351"/>
    </row>
    <row r="59" spans="2:20" s="321" customFormat="1" ht="24.75" customHeight="1">
      <c r="B59" s="2761"/>
      <c r="C59" s="2686"/>
      <c r="D59" s="329"/>
      <c r="E59" s="371"/>
      <c r="F59" s="345"/>
      <c r="G59" s="2734" t="s">
        <v>373</v>
      </c>
      <c r="H59" s="2735"/>
      <c r="I59" s="799"/>
      <c r="J59" s="808"/>
      <c r="K59" s="809"/>
      <c r="L59" s="809"/>
      <c r="M59" s="332"/>
      <c r="N59" s="335"/>
      <c r="O59" s="834"/>
      <c r="P59" s="334"/>
      <c r="Q59" s="331"/>
      <c r="R59" s="335"/>
      <c r="S59" s="334"/>
      <c r="T59" s="351"/>
    </row>
    <row r="60" spans="2:20" s="321" customFormat="1" ht="24.75" customHeight="1">
      <c r="B60" s="2761"/>
      <c r="C60" s="2686"/>
      <c r="D60" s="374"/>
      <c r="E60" s="389"/>
      <c r="F60" s="2698"/>
      <c r="G60" s="2699"/>
      <c r="H60" s="2700"/>
      <c r="I60" s="832"/>
      <c r="J60" s="807"/>
      <c r="K60" s="811"/>
      <c r="L60" s="338"/>
      <c r="M60" s="339"/>
      <c r="N60" s="342"/>
      <c r="O60" s="801"/>
      <c r="P60" s="341"/>
      <c r="Q60" s="338"/>
      <c r="R60" s="342"/>
      <c r="S60" s="807"/>
      <c r="T60" s="351"/>
    </row>
    <row r="61" spans="2:20" s="321" customFormat="1" ht="24.75" customHeight="1" thickBot="1">
      <c r="B61" s="2762"/>
      <c r="C61" s="2687"/>
      <c r="D61" s="839"/>
      <c r="E61" s="372"/>
      <c r="F61" s="840"/>
      <c r="G61" s="2693" t="s">
        <v>373</v>
      </c>
      <c r="H61" s="2694"/>
      <c r="I61" s="800"/>
      <c r="J61" s="825"/>
      <c r="K61" s="826"/>
      <c r="L61" s="826"/>
      <c r="M61" s="792"/>
      <c r="N61" s="769"/>
      <c r="O61" s="835"/>
      <c r="P61" s="767"/>
      <c r="Q61" s="768"/>
      <c r="R61" s="769"/>
      <c r="S61" s="349"/>
      <c r="T61" s="351"/>
    </row>
    <row r="62" spans="12:20" s="321" customFormat="1" ht="24.75" customHeight="1" thickTop="1">
      <c r="L62" s="785"/>
      <c r="M62" s="785"/>
      <c r="N62" s="144"/>
      <c r="P62" s="2036" t="s">
        <v>345</v>
      </c>
      <c r="Q62" s="2037"/>
      <c r="R62" s="2038"/>
      <c r="S62" s="36"/>
      <c r="T62" s="351"/>
    </row>
    <row r="63" spans="2:20" s="321" customFormat="1" ht="24.75" customHeight="1">
      <c r="B63" s="1575" t="s">
        <v>301</v>
      </c>
      <c r="L63" s="785"/>
      <c r="M63" s="785"/>
      <c r="N63" s="144"/>
      <c r="P63" s="2757" t="s">
        <v>347</v>
      </c>
      <c r="Q63" s="2390"/>
      <c r="R63" s="2758"/>
      <c r="S63" s="56"/>
      <c r="T63" s="351"/>
    </row>
    <row r="64" spans="2:20" s="321" customFormat="1" ht="24.75" customHeight="1">
      <c r="B64" s="1578" t="s">
        <v>374</v>
      </c>
      <c r="C64" s="1576"/>
      <c r="D64" s="1576"/>
      <c r="E64" s="1576"/>
      <c r="F64" s="1576"/>
      <c r="G64" s="1576"/>
      <c r="H64" s="1576"/>
      <c r="I64" s="1576"/>
      <c r="J64" s="1576"/>
      <c r="K64" s="1576"/>
      <c r="L64" s="1577"/>
      <c r="M64" s="1577"/>
      <c r="N64" s="144"/>
      <c r="P64" s="2757" t="s">
        <v>375</v>
      </c>
      <c r="Q64" s="2390"/>
      <c r="R64" s="2758"/>
      <c r="S64" s="36"/>
      <c r="T64" s="351"/>
    </row>
    <row r="65" spans="2:20" s="321" customFormat="1" ht="24.75" customHeight="1">
      <c r="B65" s="2759" t="s">
        <v>376</v>
      </c>
      <c r="C65" s="2759"/>
      <c r="D65" s="2759"/>
      <c r="E65" s="2759"/>
      <c r="F65" s="2759"/>
      <c r="G65" s="2759"/>
      <c r="H65" s="2759"/>
      <c r="I65" s="2759"/>
      <c r="J65" s="2759"/>
      <c r="K65" s="2759"/>
      <c r="L65" s="2759"/>
      <c r="M65" s="2759"/>
      <c r="N65" s="2759"/>
      <c r="O65" s="2559"/>
      <c r="P65" s="2757" t="s">
        <v>323</v>
      </c>
      <c r="Q65" s="2390"/>
      <c r="R65" s="2758"/>
      <c r="S65" s="36"/>
      <c r="T65" s="351"/>
    </row>
    <row r="66" spans="2:20" s="321" customFormat="1" ht="24.75" customHeight="1">
      <c r="B66" s="1608" t="s">
        <v>377</v>
      </c>
      <c r="C66" s="1608"/>
      <c r="D66" s="1608"/>
      <c r="E66" s="1608"/>
      <c r="F66" s="1608"/>
      <c r="G66" s="1608"/>
      <c r="H66" s="1608"/>
      <c r="I66" s="1608"/>
      <c r="J66" s="1609"/>
      <c r="K66" s="1609"/>
      <c r="L66" s="1610"/>
      <c r="M66" s="1608"/>
      <c r="N66" s="1608"/>
      <c r="P66" s="2032" t="s">
        <v>378</v>
      </c>
      <c r="Q66" s="2033"/>
      <c r="R66" s="2034"/>
      <c r="S66" s="36"/>
      <c r="T66" s="351"/>
    </row>
    <row r="67" spans="12:20" s="321" customFormat="1" ht="24.75" customHeight="1">
      <c r="L67" s="785"/>
      <c r="M67" s="785"/>
      <c r="N67" s="144"/>
      <c r="Q67" s="404"/>
      <c r="R67" s="299"/>
      <c r="S67" s="351"/>
      <c r="T67" s="351"/>
    </row>
    <row r="68" spans="1:19" s="321" customFormat="1" ht="30" customHeight="1">
      <c r="A68" s="313" t="s">
        <v>311</v>
      </c>
      <c r="B68" s="405"/>
      <c r="C68" s="351"/>
      <c r="D68" s="351"/>
      <c r="E68" s="351"/>
      <c r="F68" s="351"/>
      <c r="G68" s="351"/>
      <c r="H68" s="351"/>
      <c r="I68" s="351"/>
      <c r="J68" s="351"/>
      <c r="K68" s="351"/>
      <c r="L68" s="351"/>
      <c r="M68" s="351"/>
      <c r="N68" s="351"/>
      <c r="O68" s="351"/>
      <c r="P68" s="404"/>
      <c r="Q68" s="404"/>
      <c r="R68" s="299"/>
      <c r="S68" s="351"/>
    </row>
    <row r="69" spans="2:19" s="321" customFormat="1" ht="15" customHeight="1">
      <c r="B69" s="405"/>
      <c r="C69" s="351"/>
      <c r="D69" s="351"/>
      <c r="E69" s="351"/>
      <c r="F69" s="351"/>
      <c r="G69" s="351"/>
      <c r="H69" s="351"/>
      <c r="I69" s="351"/>
      <c r="J69" s="351"/>
      <c r="K69" s="351"/>
      <c r="L69" s="351"/>
      <c r="M69" s="351"/>
      <c r="N69" s="351"/>
      <c r="O69" s="351"/>
      <c r="P69" s="404"/>
      <c r="Q69" s="404"/>
      <c r="R69" s="299"/>
      <c r="S69" s="351"/>
    </row>
    <row r="70" spans="2:18" s="321" customFormat="1" ht="33.75" customHeight="1" thickBot="1">
      <c r="B70" s="797" t="s">
        <v>525</v>
      </c>
      <c r="C70" s="407"/>
      <c r="D70" s="407"/>
      <c r="E70" s="407"/>
      <c r="F70" s="408"/>
      <c r="G70" s="408"/>
      <c r="H70" s="408"/>
      <c r="I70" s="408"/>
      <c r="J70" s="408"/>
      <c r="K70" s="408"/>
      <c r="L70" s="408"/>
      <c r="M70" s="409"/>
      <c r="N70" s="409"/>
      <c r="O70" s="409"/>
      <c r="P70" s="409"/>
      <c r="Q70" s="409"/>
      <c r="R70" s="409"/>
    </row>
    <row r="71" spans="2:20" s="321" customFormat="1" ht="24.75" customHeight="1" thickTop="1">
      <c r="B71" s="798"/>
      <c r="C71" s="2716" t="s">
        <v>455</v>
      </c>
      <c r="D71" s="2701" t="s">
        <v>456</v>
      </c>
      <c r="E71" s="2702"/>
      <c r="F71" s="2702"/>
      <c r="G71" s="2702"/>
      <c r="H71" s="2703"/>
      <c r="I71" s="410" t="s">
        <v>522</v>
      </c>
      <c r="J71" s="411" t="s">
        <v>522</v>
      </c>
      <c r="K71" s="412" t="s">
        <v>522</v>
      </c>
      <c r="L71" s="411" t="s">
        <v>522</v>
      </c>
      <c r="M71" s="412" t="s">
        <v>522</v>
      </c>
      <c r="N71" s="413" t="s">
        <v>522</v>
      </c>
      <c r="O71" s="414" t="s">
        <v>522</v>
      </c>
      <c r="P71" s="414" t="s">
        <v>522</v>
      </c>
      <c r="Q71" s="414" t="s">
        <v>522</v>
      </c>
      <c r="R71" s="770" t="s">
        <v>522</v>
      </c>
      <c r="S71" s="415"/>
      <c r="T71" s="409"/>
    </row>
    <row r="72" spans="3:20" s="321" customFormat="1" ht="24.75" customHeight="1">
      <c r="C72" s="2717"/>
      <c r="D72" s="2704"/>
      <c r="E72" s="2705"/>
      <c r="F72" s="2705"/>
      <c r="G72" s="2705"/>
      <c r="H72" s="2706"/>
      <c r="I72" s="329" t="s">
        <v>152</v>
      </c>
      <c r="J72" s="382" t="s">
        <v>153</v>
      </c>
      <c r="K72" s="351" t="s">
        <v>154</v>
      </c>
      <c r="L72" s="382" t="s">
        <v>155</v>
      </c>
      <c r="M72" s="351" t="s">
        <v>156</v>
      </c>
      <c r="N72" s="416" t="s">
        <v>157</v>
      </c>
      <c r="O72" s="382" t="s">
        <v>158</v>
      </c>
      <c r="P72" s="382" t="s">
        <v>159</v>
      </c>
      <c r="Q72" s="382" t="s">
        <v>160</v>
      </c>
      <c r="R72" s="771" t="s">
        <v>161</v>
      </c>
      <c r="S72" s="415"/>
      <c r="T72" s="409"/>
    </row>
    <row r="73" spans="3:20" s="321" customFormat="1" ht="24.75" customHeight="1">
      <c r="C73" s="2717"/>
      <c r="D73" s="2704"/>
      <c r="E73" s="2705"/>
      <c r="F73" s="2705"/>
      <c r="G73" s="2705"/>
      <c r="H73" s="2706"/>
      <c r="I73" s="329"/>
      <c r="J73" s="376"/>
      <c r="K73" s="353"/>
      <c r="L73" s="376"/>
      <c r="M73" s="353"/>
      <c r="N73" s="379"/>
      <c r="O73" s="382"/>
      <c r="P73" s="382"/>
      <c r="Q73" s="382"/>
      <c r="R73" s="771"/>
      <c r="S73" s="415"/>
      <c r="T73" s="409"/>
    </row>
    <row r="74" spans="3:20" s="321" customFormat="1" ht="24.75" customHeight="1" thickBot="1">
      <c r="C74" s="2718"/>
      <c r="D74" s="2707"/>
      <c r="E74" s="2708"/>
      <c r="F74" s="2708"/>
      <c r="G74" s="2708"/>
      <c r="H74" s="2709"/>
      <c r="I74" s="417" t="s">
        <v>523</v>
      </c>
      <c r="J74" s="418" t="s">
        <v>523</v>
      </c>
      <c r="K74" s="418" t="s">
        <v>523</v>
      </c>
      <c r="L74" s="418" t="s">
        <v>523</v>
      </c>
      <c r="M74" s="418" t="s">
        <v>524</v>
      </c>
      <c r="N74" s="419" t="s">
        <v>516</v>
      </c>
      <c r="O74" s="418" t="s">
        <v>516</v>
      </c>
      <c r="P74" s="418" t="s">
        <v>516</v>
      </c>
      <c r="Q74" s="418" t="s">
        <v>516</v>
      </c>
      <c r="R74" s="772" t="s">
        <v>516</v>
      </c>
      <c r="S74" s="415"/>
      <c r="T74" s="409"/>
    </row>
    <row r="75" spans="3:19" s="321" customFormat="1" ht="24.75" customHeight="1">
      <c r="C75" s="2738" t="s">
        <v>547</v>
      </c>
      <c r="D75" s="2741" t="s">
        <v>548</v>
      </c>
      <c r="E75" s="2742"/>
      <c r="F75" s="2743"/>
      <c r="G75" s="2743"/>
      <c r="H75" s="2744"/>
      <c r="I75" s="420"/>
      <c r="J75" s="421"/>
      <c r="K75" s="421"/>
      <c r="L75" s="421"/>
      <c r="M75" s="421"/>
      <c r="N75" s="422"/>
      <c r="O75" s="423"/>
      <c r="P75" s="423"/>
      <c r="Q75" s="423"/>
      <c r="R75" s="773"/>
      <c r="S75" s="351"/>
    </row>
    <row r="76" spans="3:19" s="321" customFormat="1" ht="24.75" customHeight="1">
      <c r="C76" s="2739"/>
      <c r="D76" s="2719" t="s">
        <v>549</v>
      </c>
      <c r="E76" s="2720"/>
      <c r="F76" s="2720"/>
      <c r="G76" s="2721"/>
      <c r="H76" s="2722"/>
      <c r="I76" s="424"/>
      <c r="J76" s="425"/>
      <c r="K76" s="425"/>
      <c r="L76" s="425"/>
      <c r="M76" s="425"/>
      <c r="N76" s="426"/>
      <c r="O76" s="425"/>
      <c r="P76" s="425"/>
      <c r="Q76" s="425"/>
      <c r="R76" s="774"/>
      <c r="S76" s="351"/>
    </row>
    <row r="77" spans="3:19" s="321" customFormat="1" ht="24.75" customHeight="1">
      <c r="C77" s="2739"/>
      <c r="D77" s="2719" t="s">
        <v>550</v>
      </c>
      <c r="E77" s="2720"/>
      <c r="F77" s="2720"/>
      <c r="G77" s="2729"/>
      <c r="H77" s="2730"/>
      <c r="I77" s="427"/>
      <c r="J77" s="428"/>
      <c r="K77" s="428"/>
      <c r="L77" s="428"/>
      <c r="M77" s="428"/>
      <c r="N77" s="429"/>
      <c r="O77" s="430"/>
      <c r="P77" s="430"/>
      <c r="Q77" s="430"/>
      <c r="R77" s="775"/>
      <c r="S77" s="409"/>
    </row>
    <row r="78" spans="3:19" s="321" customFormat="1" ht="24.75" customHeight="1">
      <c r="C78" s="2739"/>
      <c r="D78" s="2719" t="s">
        <v>520</v>
      </c>
      <c r="E78" s="2720"/>
      <c r="F78" s="2720"/>
      <c r="G78" s="2729"/>
      <c r="H78" s="2730"/>
      <c r="I78" s="427"/>
      <c r="J78" s="428"/>
      <c r="K78" s="428"/>
      <c r="L78" s="428"/>
      <c r="M78" s="428"/>
      <c r="N78" s="429"/>
      <c r="O78" s="430"/>
      <c r="P78" s="430"/>
      <c r="Q78" s="430"/>
      <c r="R78" s="775"/>
      <c r="S78" s="409"/>
    </row>
    <row r="79" spans="3:19" s="321" customFormat="1" ht="24.75" customHeight="1" thickBot="1">
      <c r="C79" s="2740"/>
      <c r="D79" s="2725" t="s">
        <v>521</v>
      </c>
      <c r="E79" s="2726"/>
      <c r="F79" s="2726"/>
      <c r="G79" s="2727"/>
      <c r="H79" s="2728"/>
      <c r="I79" s="431"/>
      <c r="J79" s="432"/>
      <c r="K79" s="432"/>
      <c r="L79" s="432"/>
      <c r="M79" s="432"/>
      <c r="N79" s="433"/>
      <c r="O79" s="434"/>
      <c r="P79" s="434"/>
      <c r="Q79" s="434"/>
      <c r="R79" s="776"/>
      <c r="S79" s="409"/>
    </row>
    <row r="80" spans="3:19" s="321" customFormat="1" ht="24.75" customHeight="1">
      <c r="C80" s="2658" t="s">
        <v>551</v>
      </c>
      <c r="D80" s="2663" t="s">
        <v>552</v>
      </c>
      <c r="E80" s="2664"/>
      <c r="F80" s="2665"/>
      <c r="G80" s="2672" t="s">
        <v>553</v>
      </c>
      <c r="H80" s="2673"/>
      <c r="I80" s="435"/>
      <c r="J80" s="436"/>
      <c r="K80" s="436"/>
      <c r="L80" s="436"/>
      <c r="M80" s="436"/>
      <c r="N80" s="437"/>
      <c r="O80" s="438"/>
      <c r="P80" s="438"/>
      <c r="Q80" s="438"/>
      <c r="R80" s="777"/>
      <c r="S80" s="409"/>
    </row>
    <row r="81" spans="3:19" s="321" customFormat="1" ht="24.75" customHeight="1">
      <c r="C81" s="2659"/>
      <c r="D81" s="2666"/>
      <c r="E81" s="2667"/>
      <c r="F81" s="2668"/>
      <c r="G81" s="2661" t="s">
        <v>554</v>
      </c>
      <c r="H81" s="2662"/>
      <c r="I81" s="439"/>
      <c r="J81" s="440"/>
      <c r="K81" s="440"/>
      <c r="L81" s="440"/>
      <c r="M81" s="440"/>
      <c r="N81" s="429"/>
      <c r="O81" s="430"/>
      <c r="P81" s="430"/>
      <c r="Q81" s="430"/>
      <c r="R81" s="775"/>
      <c r="S81" s="409"/>
    </row>
    <row r="82" spans="3:19" s="321" customFormat="1" ht="24.75" customHeight="1">
      <c r="C82" s="2659"/>
      <c r="D82" s="2666"/>
      <c r="E82" s="2667"/>
      <c r="F82" s="2668"/>
      <c r="G82" s="2661" t="s">
        <v>555</v>
      </c>
      <c r="H82" s="2662"/>
      <c r="I82" s="439"/>
      <c r="J82" s="440"/>
      <c r="K82" s="440"/>
      <c r="L82" s="440"/>
      <c r="M82" s="440"/>
      <c r="N82" s="429"/>
      <c r="O82" s="430"/>
      <c r="P82" s="430"/>
      <c r="Q82" s="430"/>
      <c r="R82" s="775"/>
      <c r="S82" s="409"/>
    </row>
    <row r="83" spans="3:19" s="321" customFormat="1" ht="24.75" customHeight="1">
      <c r="C83" s="2659"/>
      <c r="D83" s="2666"/>
      <c r="E83" s="2667"/>
      <c r="F83" s="2668"/>
      <c r="G83" s="2661" t="s">
        <v>556</v>
      </c>
      <c r="H83" s="2662"/>
      <c r="I83" s="439"/>
      <c r="J83" s="440"/>
      <c r="K83" s="440"/>
      <c r="L83" s="440"/>
      <c r="M83" s="440"/>
      <c r="N83" s="429"/>
      <c r="O83" s="430"/>
      <c r="P83" s="430"/>
      <c r="Q83" s="430"/>
      <c r="R83" s="775"/>
      <c r="S83" s="409"/>
    </row>
    <row r="84" spans="3:19" s="321" customFormat="1" ht="24.75" customHeight="1" thickBot="1">
      <c r="C84" s="2659"/>
      <c r="D84" s="2666"/>
      <c r="E84" s="2667"/>
      <c r="F84" s="2668"/>
      <c r="G84" s="2731" t="s">
        <v>557</v>
      </c>
      <c r="H84" s="2732"/>
      <c r="I84" s="424"/>
      <c r="J84" s="425"/>
      <c r="K84" s="425"/>
      <c r="L84" s="425"/>
      <c r="M84" s="425"/>
      <c r="N84" s="441"/>
      <c r="O84" s="442"/>
      <c r="P84" s="442"/>
      <c r="Q84" s="442"/>
      <c r="R84" s="778"/>
      <c r="S84" s="409"/>
    </row>
    <row r="85" spans="3:19" s="321" customFormat="1" ht="24.75" customHeight="1" thickBot="1">
      <c r="C85" s="2660"/>
      <c r="D85" s="2669"/>
      <c r="E85" s="2670"/>
      <c r="F85" s="2671"/>
      <c r="G85" s="2723" t="s">
        <v>546</v>
      </c>
      <c r="H85" s="2724"/>
      <c r="I85" s="443"/>
      <c r="J85" s="444"/>
      <c r="K85" s="444"/>
      <c r="L85" s="444"/>
      <c r="M85" s="444"/>
      <c r="N85" s="445"/>
      <c r="O85" s="446"/>
      <c r="P85" s="446"/>
      <c r="Q85" s="446"/>
      <c r="R85" s="779"/>
      <c r="S85" s="409"/>
    </row>
    <row r="86" spans="3:19" s="321" customFormat="1" ht="24.75" customHeight="1">
      <c r="C86" s="403" t="s">
        <v>85</v>
      </c>
      <c r="D86" s="447"/>
      <c r="E86" s="447"/>
      <c r="F86" s="448"/>
      <c r="G86" s="447"/>
      <c r="H86" s="447"/>
      <c r="I86" s="447"/>
      <c r="J86" s="447"/>
      <c r="K86" s="447"/>
      <c r="L86" s="447"/>
      <c r="M86" s="409"/>
      <c r="N86" s="409"/>
      <c r="O86" s="409"/>
      <c r="P86" s="409"/>
      <c r="Q86" s="409"/>
      <c r="R86" s="409"/>
      <c r="S86" s="409"/>
    </row>
    <row r="87" spans="3:19" s="321" customFormat="1" ht="24.75" customHeight="1">
      <c r="C87" s="403" t="s">
        <v>86</v>
      </c>
      <c r="D87" s="450"/>
      <c r="E87" s="450"/>
      <c r="F87" s="450"/>
      <c r="G87" s="450"/>
      <c r="H87" s="447"/>
      <c r="I87" s="447"/>
      <c r="J87" s="447"/>
      <c r="K87" s="447"/>
      <c r="L87" s="447"/>
      <c r="M87" s="409"/>
      <c r="N87" s="409"/>
      <c r="O87" s="409"/>
      <c r="P87" s="409"/>
      <c r="Q87" s="409"/>
      <c r="R87" s="409"/>
      <c r="S87" s="409"/>
    </row>
    <row r="88" spans="3:19" s="321" customFormat="1" ht="24.75" customHeight="1">
      <c r="C88" s="403" t="s">
        <v>87</v>
      </c>
      <c r="D88" s="450"/>
      <c r="E88" s="450"/>
      <c r="F88" s="450"/>
      <c r="G88" s="450"/>
      <c r="H88" s="447"/>
      <c r="I88" s="447"/>
      <c r="J88" s="447"/>
      <c r="K88" s="447"/>
      <c r="L88" s="447"/>
      <c r="M88" s="409"/>
      <c r="N88" s="409"/>
      <c r="O88" s="409"/>
      <c r="P88" s="409"/>
      <c r="Q88" s="409"/>
      <c r="R88" s="409"/>
      <c r="S88" s="409"/>
    </row>
    <row r="89" spans="3:19" s="321" customFormat="1" ht="24.75" customHeight="1">
      <c r="C89" s="403" t="s">
        <v>88</v>
      </c>
      <c r="D89" s="409"/>
      <c r="E89" s="409"/>
      <c r="F89" s="409"/>
      <c r="G89" s="409"/>
      <c r="H89" s="409"/>
      <c r="I89" s="409"/>
      <c r="J89" s="409"/>
      <c r="K89" s="409"/>
      <c r="L89" s="409"/>
      <c r="M89" s="409"/>
      <c r="N89" s="409"/>
      <c r="O89" s="409"/>
      <c r="P89" s="409"/>
      <c r="Q89" s="409"/>
      <c r="R89" s="409"/>
      <c r="S89" s="409"/>
    </row>
    <row r="90" spans="3:19" s="321" customFormat="1" ht="24.75" customHeight="1">
      <c r="C90" s="409"/>
      <c r="D90" s="409"/>
      <c r="E90" s="409"/>
      <c r="F90" s="409"/>
      <c r="G90" s="409"/>
      <c r="H90" s="409"/>
      <c r="I90" s="409"/>
      <c r="J90" s="409"/>
      <c r="K90" s="409"/>
      <c r="L90" s="409"/>
      <c r="M90" s="409"/>
      <c r="N90" s="409"/>
      <c r="O90" s="409"/>
      <c r="P90" s="409"/>
      <c r="Q90" s="409"/>
      <c r="R90" s="409"/>
      <c r="S90" s="409"/>
    </row>
    <row r="91" spans="2:19" s="321" customFormat="1" ht="34.5" customHeight="1">
      <c r="B91" s="451" t="s">
        <v>558</v>
      </c>
      <c r="C91" s="409"/>
      <c r="D91" s="409"/>
      <c r="E91" s="409"/>
      <c r="F91" s="409"/>
      <c r="G91" s="409"/>
      <c r="H91" s="409"/>
      <c r="I91" s="409"/>
      <c r="J91" s="409"/>
      <c r="K91" s="409"/>
      <c r="L91" s="409"/>
      <c r="M91" s="409"/>
      <c r="N91" s="409"/>
      <c r="O91" s="409"/>
      <c r="P91" s="409"/>
      <c r="Q91" s="409"/>
      <c r="R91" s="409"/>
      <c r="S91" s="409"/>
    </row>
    <row r="92" spans="3:20" s="321" customFormat="1" ht="24.75" customHeight="1" thickBot="1">
      <c r="C92" s="1580" t="s">
        <v>3</v>
      </c>
      <c r="D92" s="836"/>
      <c r="E92" s="836"/>
      <c r="F92" s="836"/>
      <c r="G92" s="836"/>
      <c r="H92" s="836"/>
      <c r="I92" s="836"/>
      <c r="J92" s="836"/>
      <c r="K92" s="836"/>
      <c r="L92" s="836"/>
      <c r="M92" s="836"/>
      <c r="N92" s="836"/>
      <c r="O92" s="836"/>
      <c r="P92" s="836"/>
      <c r="Q92" s="836"/>
      <c r="R92" s="836"/>
      <c r="S92" s="841"/>
      <c r="T92" s="452"/>
    </row>
    <row r="93" spans="3:20" s="321" customFormat="1" ht="24.75" customHeight="1">
      <c r="C93" s="391"/>
      <c r="D93" s="453"/>
      <c r="E93" s="453"/>
      <c r="F93" s="453"/>
      <c r="G93" s="453"/>
      <c r="H93" s="453"/>
      <c r="I93" s="453"/>
      <c r="J93" s="453"/>
      <c r="K93" s="453"/>
      <c r="L93" s="453"/>
      <c r="M93" s="453"/>
      <c r="N93" s="453"/>
      <c r="O93" s="453"/>
      <c r="P93" s="453"/>
      <c r="Q93" s="453"/>
      <c r="R93" s="454"/>
      <c r="S93" s="457"/>
      <c r="T93" s="449"/>
    </row>
    <row r="94" spans="3:20" s="321" customFormat="1" ht="24.75" customHeight="1">
      <c r="C94" s="455"/>
      <c r="D94" s="449"/>
      <c r="E94" s="449"/>
      <c r="F94" s="449"/>
      <c r="G94" s="449"/>
      <c r="H94" s="449"/>
      <c r="I94" s="449"/>
      <c r="J94" s="449"/>
      <c r="K94" s="449"/>
      <c r="L94" s="449"/>
      <c r="M94" s="449"/>
      <c r="N94" s="449"/>
      <c r="O94" s="449"/>
      <c r="P94" s="449"/>
      <c r="Q94" s="449"/>
      <c r="R94" s="456"/>
      <c r="S94" s="457"/>
      <c r="T94" s="449"/>
    </row>
    <row r="95" spans="3:20" s="321" customFormat="1" ht="24.75" customHeight="1">
      <c r="C95" s="455"/>
      <c r="D95" s="449"/>
      <c r="E95" s="449"/>
      <c r="F95" s="449"/>
      <c r="G95" s="449"/>
      <c r="H95" s="449"/>
      <c r="I95" s="449"/>
      <c r="J95" s="449"/>
      <c r="K95" s="449"/>
      <c r="L95" s="449"/>
      <c r="M95" s="449"/>
      <c r="N95" s="449"/>
      <c r="O95" s="449"/>
      <c r="P95" s="449"/>
      <c r="Q95" s="449"/>
      <c r="R95" s="456"/>
      <c r="S95" s="457"/>
      <c r="T95" s="449"/>
    </row>
    <row r="96" spans="3:20" s="321" customFormat="1" ht="24.75" customHeight="1">
      <c r="C96" s="455"/>
      <c r="D96" s="449"/>
      <c r="E96" s="449"/>
      <c r="F96" s="449"/>
      <c r="G96" s="449"/>
      <c r="H96" s="449"/>
      <c r="I96" s="449"/>
      <c r="J96" s="449"/>
      <c r="K96" s="449"/>
      <c r="L96" s="449"/>
      <c r="M96" s="449"/>
      <c r="N96" s="449"/>
      <c r="O96" s="449"/>
      <c r="P96" s="449"/>
      <c r="Q96" s="449"/>
      <c r="R96" s="456"/>
      <c r="S96" s="457"/>
      <c r="T96" s="449"/>
    </row>
    <row r="97" spans="3:20" s="321" customFormat="1" ht="24.75" customHeight="1">
      <c r="C97" s="455"/>
      <c r="D97" s="449"/>
      <c r="E97" s="449"/>
      <c r="F97" s="449"/>
      <c r="G97" s="449"/>
      <c r="H97" s="449"/>
      <c r="I97" s="449"/>
      <c r="J97" s="449"/>
      <c r="K97" s="449"/>
      <c r="L97" s="449"/>
      <c r="M97" s="449"/>
      <c r="N97" s="449"/>
      <c r="O97" s="449"/>
      <c r="P97" s="449"/>
      <c r="Q97" s="449"/>
      <c r="R97" s="456"/>
      <c r="S97" s="457"/>
      <c r="T97" s="449"/>
    </row>
    <row r="98" spans="3:20" s="321" customFormat="1" ht="24.75" customHeight="1">
      <c r="C98" s="455"/>
      <c r="D98" s="449"/>
      <c r="E98" s="449"/>
      <c r="F98" s="449"/>
      <c r="G98" s="449"/>
      <c r="H98" s="449"/>
      <c r="I98" s="449"/>
      <c r="J98" s="449"/>
      <c r="K98" s="449"/>
      <c r="L98" s="449"/>
      <c r="M98" s="449"/>
      <c r="N98" s="449"/>
      <c r="O98" s="449"/>
      <c r="P98" s="449"/>
      <c r="Q98" s="449"/>
      <c r="R98" s="456"/>
      <c r="S98" s="457"/>
      <c r="T98" s="449"/>
    </row>
    <row r="99" spans="3:20" s="321" customFormat="1" ht="24.75" customHeight="1">
      <c r="C99" s="455"/>
      <c r="D99" s="449"/>
      <c r="E99" s="449"/>
      <c r="F99" s="449"/>
      <c r="G99" s="449"/>
      <c r="H99" s="449"/>
      <c r="I99" s="449"/>
      <c r="J99" s="449"/>
      <c r="K99" s="449"/>
      <c r="L99" s="449"/>
      <c r="M99" s="449"/>
      <c r="N99" s="449"/>
      <c r="O99" s="449"/>
      <c r="P99" s="449"/>
      <c r="Q99" s="449"/>
      <c r="R99" s="456"/>
      <c r="S99" s="457"/>
      <c r="T99" s="449"/>
    </row>
    <row r="100" spans="3:20" s="321" customFormat="1" ht="24.75" customHeight="1">
      <c r="C100" s="455"/>
      <c r="D100" s="449"/>
      <c r="E100" s="449"/>
      <c r="F100" s="449"/>
      <c r="G100" s="449"/>
      <c r="H100" s="449"/>
      <c r="I100" s="449"/>
      <c r="J100" s="449"/>
      <c r="K100" s="449"/>
      <c r="L100" s="449"/>
      <c r="M100" s="449"/>
      <c r="N100" s="449"/>
      <c r="O100" s="449"/>
      <c r="P100" s="449"/>
      <c r="Q100" s="449"/>
      <c r="R100" s="456"/>
      <c r="S100" s="457"/>
      <c r="T100" s="449"/>
    </row>
    <row r="101" spans="3:20" s="321" customFormat="1" ht="24.75" customHeight="1">
      <c r="C101" s="455"/>
      <c r="D101" s="449"/>
      <c r="E101" s="449"/>
      <c r="F101" s="449"/>
      <c r="G101" s="449"/>
      <c r="H101" s="449"/>
      <c r="I101" s="449"/>
      <c r="J101" s="449"/>
      <c r="K101" s="449"/>
      <c r="L101" s="449"/>
      <c r="M101" s="449"/>
      <c r="N101" s="449"/>
      <c r="O101" s="449"/>
      <c r="P101" s="449"/>
      <c r="Q101" s="449"/>
      <c r="R101" s="456"/>
      <c r="S101" s="457"/>
      <c r="T101" s="449"/>
    </row>
    <row r="102" spans="3:20" s="321" customFormat="1" ht="24.75" customHeight="1">
      <c r="C102" s="455"/>
      <c r="D102" s="449"/>
      <c r="E102" s="449"/>
      <c r="F102" s="449"/>
      <c r="G102" s="449"/>
      <c r="H102" s="449"/>
      <c r="I102" s="449"/>
      <c r="J102" s="449"/>
      <c r="K102" s="449"/>
      <c r="L102" s="449"/>
      <c r="M102" s="449"/>
      <c r="N102" s="449"/>
      <c r="O102" s="449"/>
      <c r="P102" s="449"/>
      <c r="Q102" s="449"/>
      <c r="R102" s="456"/>
      <c r="S102" s="457"/>
      <c r="T102" s="449"/>
    </row>
    <row r="103" spans="3:20" s="321" customFormat="1" ht="24.75" customHeight="1">
      <c r="C103" s="455"/>
      <c r="D103" s="449"/>
      <c r="E103" s="449"/>
      <c r="F103" s="449"/>
      <c r="G103" s="449"/>
      <c r="H103" s="449"/>
      <c r="I103" s="449"/>
      <c r="J103" s="449"/>
      <c r="K103" s="449"/>
      <c r="L103" s="449"/>
      <c r="M103" s="449"/>
      <c r="N103" s="449"/>
      <c r="O103" s="449"/>
      <c r="P103" s="449"/>
      <c r="Q103" s="449"/>
      <c r="R103" s="456"/>
      <c r="S103" s="457"/>
      <c r="T103" s="449"/>
    </row>
    <row r="104" spans="3:20" s="321" customFormat="1" ht="24.75" customHeight="1">
      <c r="C104" s="457"/>
      <c r="D104" s="449"/>
      <c r="E104" s="449"/>
      <c r="F104" s="449"/>
      <c r="G104" s="449"/>
      <c r="H104" s="449"/>
      <c r="I104" s="449"/>
      <c r="J104" s="449"/>
      <c r="K104" s="449"/>
      <c r="L104" s="449"/>
      <c r="M104" s="449"/>
      <c r="N104" s="449"/>
      <c r="O104" s="449"/>
      <c r="P104" s="449"/>
      <c r="Q104" s="449"/>
      <c r="R104" s="456"/>
      <c r="S104" s="457"/>
      <c r="T104" s="449"/>
    </row>
    <row r="105" spans="3:20" s="321" customFormat="1" ht="24.75" customHeight="1" thickBot="1">
      <c r="C105" s="458"/>
      <c r="D105" s="459"/>
      <c r="E105" s="459"/>
      <c r="F105" s="459"/>
      <c r="G105" s="459"/>
      <c r="H105" s="459"/>
      <c r="I105" s="459"/>
      <c r="J105" s="459"/>
      <c r="K105" s="459"/>
      <c r="L105" s="459"/>
      <c r="M105" s="459"/>
      <c r="N105" s="459"/>
      <c r="O105" s="459"/>
      <c r="P105" s="459"/>
      <c r="Q105" s="459"/>
      <c r="R105" s="460"/>
      <c r="S105" s="457"/>
      <c r="T105" s="449"/>
    </row>
    <row r="106" s="321" customFormat="1" ht="24.75" customHeight="1"/>
    <row r="107" spans="3:20" s="321" customFormat="1" ht="36" customHeight="1">
      <c r="C107" s="451" t="s">
        <v>559</v>
      </c>
      <c r="D107" s="409"/>
      <c r="E107" s="409"/>
      <c r="F107" s="409"/>
      <c r="G107" s="409"/>
      <c r="H107" s="409"/>
      <c r="I107" s="409"/>
      <c r="J107" s="409"/>
      <c r="K107" s="409"/>
      <c r="L107" s="409"/>
      <c r="M107" s="409"/>
      <c r="N107" s="409"/>
      <c r="O107" s="409"/>
      <c r="P107" s="409"/>
      <c r="Q107" s="409"/>
      <c r="R107" s="409"/>
      <c r="S107" s="409"/>
      <c r="T107" s="409"/>
    </row>
    <row r="108" spans="3:20" s="321" customFormat="1" ht="24.75" customHeight="1" thickBot="1">
      <c r="C108" s="1579" t="s">
        <v>3</v>
      </c>
      <c r="D108" s="836"/>
      <c r="E108" s="836"/>
      <c r="F108" s="836"/>
      <c r="G108" s="836"/>
      <c r="H108" s="836"/>
      <c r="I108" s="836"/>
      <c r="J108" s="836"/>
      <c r="K108" s="836"/>
      <c r="L108" s="836"/>
      <c r="M108" s="836"/>
      <c r="N108" s="836"/>
      <c r="O108" s="836"/>
      <c r="P108" s="836"/>
      <c r="Q108" s="836"/>
      <c r="R108" s="836"/>
      <c r="S108" s="841"/>
      <c r="T108" s="461"/>
    </row>
    <row r="109" spans="3:20" s="321" customFormat="1" ht="24.75" customHeight="1">
      <c r="C109" s="391"/>
      <c r="D109" s="453"/>
      <c r="E109" s="453"/>
      <c r="F109" s="453"/>
      <c r="G109" s="453"/>
      <c r="H109" s="453"/>
      <c r="I109" s="453"/>
      <c r="J109" s="453"/>
      <c r="K109" s="453"/>
      <c r="L109" s="453"/>
      <c r="M109" s="453"/>
      <c r="N109" s="453"/>
      <c r="O109" s="453"/>
      <c r="P109" s="453"/>
      <c r="Q109" s="453"/>
      <c r="R109" s="454"/>
      <c r="S109" s="449"/>
      <c r="T109" s="449"/>
    </row>
    <row r="110" spans="3:20" s="321" customFormat="1" ht="24.75" customHeight="1">
      <c r="C110" s="455"/>
      <c r="D110" s="449"/>
      <c r="E110" s="449"/>
      <c r="F110" s="449"/>
      <c r="G110" s="449"/>
      <c r="H110" s="449"/>
      <c r="I110" s="449"/>
      <c r="J110" s="449"/>
      <c r="K110" s="449"/>
      <c r="L110" s="449"/>
      <c r="M110" s="449"/>
      <c r="N110" s="449"/>
      <c r="O110" s="449"/>
      <c r="P110" s="449"/>
      <c r="Q110" s="449"/>
      <c r="R110" s="456"/>
      <c r="S110" s="449"/>
      <c r="T110" s="449"/>
    </row>
    <row r="111" spans="3:20" s="321" customFormat="1" ht="24.75" customHeight="1">
      <c r="C111" s="455"/>
      <c r="D111" s="449"/>
      <c r="E111" s="449"/>
      <c r="F111" s="449"/>
      <c r="G111" s="449"/>
      <c r="H111" s="449"/>
      <c r="I111" s="449"/>
      <c r="J111" s="449"/>
      <c r="K111" s="449"/>
      <c r="L111" s="449"/>
      <c r="M111" s="449"/>
      <c r="N111" s="449"/>
      <c r="O111" s="449"/>
      <c r="P111" s="449"/>
      <c r="Q111" s="449"/>
      <c r="R111" s="456"/>
      <c r="S111" s="449"/>
      <c r="T111" s="449"/>
    </row>
    <row r="112" spans="3:20" s="321" customFormat="1" ht="24.75" customHeight="1">
      <c r="C112" s="455"/>
      <c r="D112" s="449"/>
      <c r="E112" s="449"/>
      <c r="F112" s="449"/>
      <c r="G112" s="449"/>
      <c r="H112" s="449"/>
      <c r="I112" s="449"/>
      <c r="J112" s="449"/>
      <c r="K112" s="449"/>
      <c r="L112" s="449"/>
      <c r="M112" s="449"/>
      <c r="N112" s="449"/>
      <c r="O112" s="449"/>
      <c r="P112" s="449"/>
      <c r="Q112" s="449"/>
      <c r="R112" s="456"/>
      <c r="S112" s="449"/>
      <c r="T112" s="449"/>
    </row>
    <row r="113" spans="3:20" s="321" customFormat="1" ht="24.75" customHeight="1">
      <c r="C113" s="455"/>
      <c r="D113" s="449"/>
      <c r="E113" s="449"/>
      <c r="F113" s="449"/>
      <c r="G113" s="449"/>
      <c r="H113" s="449"/>
      <c r="I113" s="449"/>
      <c r="J113" s="449"/>
      <c r="K113" s="449"/>
      <c r="L113" s="449"/>
      <c r="M113" s="449"/>
      <c r="N113" s="449"/>
      <c r="O113" s="449"/>
      <c r="P113" s="449"/>
      <c r="Q113" s="449"/>
      <c r="R113" s="456"/>
      <c r="S113" s="449"/>
      <c r="T113" s="449"/>
    </row>
    <row r="114" spans="3:20" s="321" customFormat="1" ht="24.75" customHeight="1">
      <c r="C114" s="455"/>
      <c r="D114" s="449"/>
      <c r="E114" s="449"/>
      <c r="F114" s="449"/>
      <c r="G114" s="449"/>
      <c r="H114" s="449"/>
      <c r="I114" s="449"/>
      <c r="J114" s="449"/>
      <c r="K114" s="449"/>
      <c r="L114" s="449"/>
      <c r="M114" s="449"/>
      <c r="N114" s="449"/>
      <c r="O114" s="449"/>
      <c r="P114" s="449"/>
      <c r="Q114" s="449"/>
      <c r="R114" s="456"/>
      <c r="S114" s="449"/>
      <c r="T114" s="449"/>
    </row>
    <row r="115" spans="3:20" s="321" customFormat="1" ht="24.75" customHeight="1">
      <c r="C115" s="455"/>
      <c r="D115" s="449"/>
      <c r="E115" s="449"/>
      <c r="F115" s="449"/>
      <c r="G115" s="449"/>
      <c r="H115" s="449"/>
      <c r="I115" s="449"/>
      <c r="J115" s="449"/>
      <c r="K115" s="449"/>
      <c r="L115" s="449"/>
      <c r="M115" s="449"/>
      <c r="N115" s="449"/>
      <c r="O115" s="449"/>
      <c r="P115" s="449"/>
      <c r="Q115" s="449"/>
      <c r="R115" s="456"/>
      <c r="S115" s="449"/>
      <c r="T115" s="449"/>
    </row>
    <row r="116" spans="3:20" s="321" customFormat="1" ht="24.75" customHeight="1">
      <c r="C116" s="455"/>
      <c r="D116" s="449"/>
      <c r="E116" s="449"/>
      <c r="F116" s="449"/>
      <c r="G116" s="449"/>
      <c r="H116" s="449"/>
      <c r="I116" s="449"/>
      <c r="J116" s="449"/>
      <c r="K116" s="449"/>
      <c r="L116" s="449"/>
      <c r="M116" s="449"/>
      <c r="N116" s="449"/>
      <c r="O116" s="449"/>
      <c r="P116" s="449"/>
      <c r="Q116" s="449"/>
      <c r="R116" s="456"/>
      <c r="S116" s="449"/>
      <c r="T116" s="449"/>
    </row>
    <row r="117" spans="3:20" s="321" customFormat="1" ht="24.75" customHeight="1">
      <c r="C117" s="455"/>
      <c r="D117" s="449"/>
      <c r="E117" s="449"/>
      <c r="F117" s="449"/>
      <c r="G117" s="449"/>
      <c r="H117" s="449"/>
      <c r="I117" s="449"/>
      <c r="J117" s="449"/>
      <c r="K117" s="449"/>
      <c r="L117" s="449"/>
      <c r="M117" s="449"/>
      <c r="N117" s="449"/>
      <c r="O117" s="449"/>
      <c r="P117" s="449"/>
      <c r="Q117" s="449"/>
      <c r="R117" s="456"/>
      <c r="S117" s="449"/>
      <c r="T117" s="449"/>
    </row>
    <row r="118" spans="3:20" s="321" customFormat="1" ht="24.75" customHeight="1">
      <c r="C118" s="457"/>
      <c r="D118" s="449"/>
      <c r="E118" s="449"/>
      <c r="F118" s="449"/>
      <c r="G118" s="449"/>
      <c r="H118" s="449"/>
      <c r="I118" s="449"/>
      <c r="J118" s="449"/>
      <c r="K118" s="449"/>
      <c r="L118" s="449"/>
      <c r="M118" s="449"/>
      <c r="N118" s="449"/>
      <c r="O118" s="449"/>
      <c r="P118" s="449"/>
      <c r="Q118" s="449"/>
      <c r="R118" s="456"/>
      <c r="S118" s="449"/>
      <c r="T118" s="449"/>
    </row>
    <row r="119" spans="3:20" s="321" customFormat="1" ht="24.75" customHeight="1">
      <c r="C119" s="457"/>
      <c r="D119" s="449"/>
      <c r="E119" s="449"/>
      <c r="F119" s="449"/>
      <c r="G119" s="449"/>
      <c r="H119" s="449"/>
      <c r="I119" s="449"/>
      <c r="J119" s="449"/>
      <c r="K119" s="449"/>
      <c r="L119" s="449"/>
      <c r="M119" s="449"/>
      <c r="N119" s="449"/>
      <c r="O119" s="449"/>
      <c r="P119" s="449"/>
      <c r="Q119" s="449"/>
      <c r="R119" s="456"/>
      <c r="S119" s="449"/>
      <c r="T119" s="449"/>
    </row>
    <row r="120" spans="3:20" s="321" customFormat="1" ht="24.75" customHeight="1">
      <c r="C120" s="457"/>
      <c r="D120" s="449"/>
      <c r="E120" s="449"/>
      <c r="F120" s="449"/>
      <c r="G120" s="449"/>
      <c r="H120" s="449"/>
      <c r="I120" s="449"/>
      <c r="J120" s="449"/>
      <c r="K120" s="449"/>
      <c r="L120" s="449"/>
      <c r="M120" s="449"/>
      <c r="N120" s="449"/>
      <c r="O120" s="449"/>
      <c r="P120" s="449"/>
      <c r="Q120" s="449"/>
      <c r="R120" s="456"/>
      <c r="S120" s="449"/>
      <c r="T120" s="449"/>
    </row>
    <row r="121" spans="3:20" s="321" customFormat="1" ht="24.75" customHeight="1">
      <c r="C121" s="457"/>
      <c r="D121" s="449"/>
      <c r="E121" s="449"/>
      <c r="F121" s="449"/>
      <c r="G121" s="449"/>
      <c r="H121" s="449"/>
      <c r="I121" s="449"/>
      <c r="J121" s="449"/>
      <c r="K121" s="449"/>
      <c r="L121" s="449"/>
      <c r="M121" s="449"/>
      <c r="N121" s="449"/>
      <c r="O121" s="449"/>
      <c r="P121" s="449"/>
      <c r="Q121" s="449"/>
      <c r="R121" s="456"/>
      <c r="S121" s="449"/>
      <c r="T121" s="449"/>
    </row>
    <row r="122" spans="3:20" s="321" customFormat="1" ht="24.75" customHeight="1" thickBot="1">
      <c r="C122" s="458"/>
      <c r="D122" s="459"/>
      <c r="E122" s="459"/>
      <c r="F122" s="459"/>
      <c r="G122" s="459"/>
      <c r="H122" s="459"/>
      <c r="I122" s="459"/>
      <c r="J122" s="459"/>
      <c r="K122" s="459"/>
      <c r="L122" s="459"/>
      <c r="M122" s="459"/>
      <c r="N122" s="459"/>
      <c r="O122" s="459"/>
      <c r="P122" s="459"/>
      <c r="Q122" s="459"/>
      <c r="R122" s="460"/>
      <c r="S122" s="449"/>
      <c r="T122" s="449"/>
    </row>
    <row r="123" spans="3:19" s="403" customFormat="1" ht="24.75" customHeight="1">
      <c r="C123" s="462"/>
      <c r="D123" s="462"/>
      <c r="E123" s="462"/>
      <c r="F123" s="462"/>
      <c r="G123" s="462"/>
      <c r="H123" s="462"/>
      <c r="I123" s="462"/>
      <c r="J123" s="462"/>
      <c r="K123" s="462"/>
      <c r="L123" s="462"/>
      <c r="M123" s="462"/>
      <c r="N123" s="462"/>
      <c r="O123" s="462"/>
      <c r="P123" s="462"/>
      <c r="Q123" s="462"/>
      <c r="R123" s="462"/>
      <c r="S123" s="462"/>
    </row>
    <row r="124" spans="2:19" s="464" customFormat="1" ht="24.75" customHeight="1">
      <c r="B124" s="462"/>
      <c r="C124" s="462"/>
      <c r="D124" s="462"/>
      <c r="E124" s="462"/>
      <c r="F124" s="462"/>
      <c r="G124" s="463"/>
      <c r="H124" s="463"/>
      <c r="I124" s="463"/>
      <c r="J124" s="463"/>
      <c r="K124" s="463"/>
      <c r="L124" s="463"/>
      <c r="M124" s="463"/>
      <c r="N124" s="463"/>
      <c r="O124" s="463"/>
      <c r="P124" s="463"/>
      <c r="Q124" s="463"/>
      <c r="R124" s="463"/>
      <c r="S124" s="463"/>
    </row>
    <row r="125" ht="24.75" customHeight="1">
      <c r="F125" s="465"/>
    </row>
    <row r="126" ht="24.75" customHeight="1">
      <c r="F126" s="465"/>
    </row>
    <row r="127" ht="24.75" customHeight="1">
      <c r="F127" s="465"/>
    </row>
    <row r="128" ht="30" customHeight="1">
      <c r="F128" s="465"/>
    </row>
    <row r="129" ht="30" customHeight="1">
      <c r="F129" s="465"/>
    </row>
    <row r="130" ht="30" customHeight="1">
      <c r="F130" s="465"/>
    </row>
    <row r="131" ht="30" customHeight="1"/>
    <row r="132" ht="30" customHeight="1"/>
  </sheetData>
  <sheetProtection/>
  <mergeCells count="85">
    <mergeCell ref="C5:C7"/>
    <mergeCell ref="D5:H7"/>
    <mergeCell ref="G32:H32"/>
    <mergeCell ref="C15:C24"/>
    <mergeCell ref="D15:H15"/>
    <mergeCell ref="G16:H16"/>
    <mergeCell ref="D17:H17"/>
    <mergeCell ref="G18:H18"/>
    <mergeCell ref="D19:H19"/>
    <mergeCell ref="G20:H20"/>
    <mergeCell ref="G36:H36"/>
    <mergeCell ref="C25:C36"/>
    <mergeCell ref="D25:H25"/>
    <mergeCell ref="E26:H26"/>
    <mergeCell ref="F27:H27"/>
    <mergeCell ref="G28:H28"/>
    <mergeCell ref="C71:C74"/>
    <mergeCell ref="D71:H74"/>
    <mergeCell ref="C75:C79"/>
    <mergeCell ref="D75:H75"/>
    <mergeCell ref="D76:H76"/>
    <mergeCell ref="D77:H77"/>
    <mergeCell ref="D78:H78"/>
    <mergeCell ref="C80:C85"/>
    <mergeCell ref="D80:F85"/>
    <mergeCell ref="G80:H80"/>
    <mergeCell ref="G81:H81"/>
    <mergeCell ref="G82:H82"/>
    <mergeCell ref="G83:H83"/>
    <mergeCell ref="G84:H84"/>
    <mergeCell ref="G85:H85"/>
    <mergeCell ref="B5:B7"/>
    <mergeCell ref="B8:B13"/>
    <mergeCell ref="B15:B36"/>
    <mergeCell ref="R37:S37"/>
    <mergeCell ref="F33:H33"/>
    <mergeCell ref="G34:H34"/>
    <mergeCell ref="D31:H31"/>
    <mergeCell ref="F29:H29"/>
    <mergeCell ref="G30:H30"/>
    <mergeCell ref="G22:H22"/>
    <mergeCell ref="O5:O7"/>
    <mergeCell ref="S5:S7"/>
    <mergeCell ref="G41:H41"/>
    <mergeCell ref="D42:H42"/>
    <mergeCell ref="D79:H79"/>
    <mergeCell ref="D40:H40"/>
    <mergeCell ref="G24:H24"/>
    <mergeCell ref="G43:H43"/>
    <mergeCell ref="F35:H35"/>
    <mergeCell ref="F60:H60"/>
    <mergeCell ref="B40:B61"/>
    <mergeCell ref="C40:C49"/>
    <mergeCell ref="D44:H44"/>
    <mergeCell ref="G45:H45"/>
    <mergeCell ref="G47:H47"/>
    <mergeCell ref="G49:H49"/>
    <mergeCell ref="C50:C61"/>
    <mergeCell ref="D50:H50"/>
    <mergeCell ref="E51:H51"/>
    <mergeCell ref="F52:H52"/>
    <mergeCell ref="G61:H61"/>
    <mergeCell ref="G53:H53"/>
    <mergeCell ref="F54:H54"/>
    <mergeCell ref="G55:H55"/>
    <mergeCell ref="D56:H56"/>
    <mergeCell ref="G57:H57"/>
    <mergeCell ref="L37:N37"/>
    <mergeCell ref="L38:N38"/>
    <mergeCell ref="P62:R62"/>
    <mergeCell ref="P64:R64"/>
    <mergeCell ref="P65:R65"/>
    <mergeCell ref="P66:R66"/>
    <mergeCell ref="P63:R63"/>
    <mergeCell ref="B65:O65"/>
    <mergeCell ref="F58:H58"/>
    <mergeCell ref="G59:H59"/>
    <mergeCell ref="D8:F10"/>
    <mergeCell ref="D11:F13"/>
    <mergeCell ref="G8:H8"/>
    <mergeCell ref="G9:H9"/>
    <mergeCell ref="G10:H10"/>
    <mergeCell ref="G11:H11"/>
    <mergeCell ref="G12:H12"/>
    <mergeCell ref="G13:H13"/>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32" r:id="rId1"/>
  <rowBreaks count="1" manualBreakCount="1">
    <brk id="67" max="18" man="1"/>
  </rowBreaks>
</worksheet>
</file>

<file path=xl/worksheets/sheet2.xml><?xml version="1.0" encoding="utf-8"?>
<worksheet xmlns="http://schemas.openxmlformats.org/spreadsheetml/2006/main" xmlns:r="http://schemas.openxmlformats.org/officeDocument/2006/relationships">
  <dimension ref="A1:K77"/>
  <sheetViews>
    <sheetView tabSelected="1" view="pageBreakPreview" zoomScaleSheetLayoutView="100" zoomScalePageLayoutView="0" workbookViewId="0" topLeftCell="A1">
      <selection activeCell="E23" sqref="E23"/>
    </sheetView>
  </sheetViews>
  <sheetFormatPr defaultColWidth="8.796875" defaultRowHeight="15"/>
  <cols>
    <col min="1" max="1" width="9" style="477" customWidth="1"/>
    <col min="2" max="2" width="2.59765625" style="477" customWidth="1"/>
    <col min="3" max="3" width="8.59765625" style="477" customWidth="1"/>
    <col min="4" max="4" width="14.59765625" style="477" customWidth="1"/>
    <col min="5" max="5" width="21.59765625" style="477" customWidth="1"/>
    <col min="6" max="6" width="4.69921875" style="477" customWidth="1"/>
    <col min="7" max="7" width="2.59765625" style="477" customWidth="1"/>
    <col min="8" max="8" width="8.59765625" style="477" customWidth="1"/>
    <col min="9" max="9" width="14.59765625" style="477" customWidth="1"/>
    <col min="10" max="10" width="20.59765625" style="477" customWidth="1"/>
    <col min="11" max="11" width="11.59765625" style="477" customWidth="1"/>
    <col min="12" max="16384" width="9" style="477" customWidth="1"/>
  </cols>
  <sheetData>
    <row r="1" spans="2:11" ht="12.75" customHeight="1">
      <c r="B1" s="2180" t="s">
        <v>423</v>
      </c>
      <c r="C1" s="2180"/>
      <c r="D1" s="2180"/>
      <c r="K1" s="2184"/>
    </row>
    <row r="2" ht="12.75" customHeight="1">
      <c r="K2" s="2184"/>
    </row>
    <row r="3" spans="2:5" ht="18.75" customHeight="1">
      <c r="B3" s="1140" t="s">
        <v>2</v>
      </c>
      <c r="C3" s="1141"/>
      <c r="D3" s="1141"/>
      <c r="E3" s="1141"/>
    </row>
    <row r="4" spans="2:10" ht="9.75" customHeight="1">
      <c r="B4" s="1142"/>
      <c r="C4" s="1142"/>
      <c r="D4" s="1142"/>
      <c r="E4" s="1142"/>
      <c r="F4" s="1142"/>
      <c r="G4" s="1142"/>
      <c r="H4" s="1142"/>
      <c r="I4" s="1142"/>
      <c r="J4" s="1142"/>
    </row>
    <row r="5" ht="14.25">
      <c r="B5" s="477" t="s">
        <v>603</v>
      </c>
    </row>
    <row r="6" spans="2:11" ht="14.25">
      <c r="B6" s="477" t="s">
        <v>618</v>
      </c>
      <c r="G6" s="1143" t="s">
        <v>777</v>
      </c>
      <c r="H6" s="1144"/>
      <c r="I6" s="1144"/>
      <c r="J6" s="1144"/>
      <c r="K6" s="1144"/>
    </row>
    <row r="7" ht="3.75" customHeight="1"/>
    <row r="8" spans="2:11" ht="20.25" customHeight="1">
      <c r="B8" s="2135" t="s">
        <v>753</v>
      </c>
      <c r="C8" s="2138"/>
      <c r="D8" s="2136"/>
      <c r="E8" s="2185" t="s">
        <v>856</v>
      </c>
      <c r="F8" s="2186"/>
      <c r="G8" s="2186"/>
      <c r="H8" s="2186"/>
      <c r="I8" s="2186"/>
      <c r="J8" s="2186"/>
      <c r="K8" s="2187"/>
    </row>
    <row r="9" spans="2:11" ht="20.25" customHeight="1">
      <c r="B9" s="2135" t="s">
        <v>621</v>
      </c>
      <c r="C9" s="2138"/>
      <c r="D9" s="2136"/>
      <c r="E9" s="2176">
        <v>31503</v>
      </c>
      <c r="F9" s="2119"/>
      <c r="G9" s="2172" t="s">
        <v>619</v>
      </c>
      <c r="H9" s="2173"/>
      <c r="I9" s="2174"/>
      <c r="J9" s="2117" t="s">
        <v>776</v>
      </c>
      <c r="K9" s="2175"/>
    </row>
    <row r="10" spans="2:11" ht="20.25" customHeight="1">
      <c r="B10" s="2120" t="s">
        <v>167</v>
      </c>
      <c r="C10" s="2138"/>
      <c r="D10" s="2136"/>
      <c r="E10" s="2139" t="s">
        <v>778</v>
      </c>
      <c r="F10" s="2140"/>
      <c r="G10" s="2181" t="s">
        <v>282</v>
      </c>
      <c r="H10" s="2182"/>
      <c r="I10" s="2183"/>
      <c r="J10" s="2134">
        <v>13</v>
      </c>
      <c r="K10" s="2119"/>
    </row>
    <row r="11" spans="2:11" ht="20.25" customHeight="1">
      <c r="B11" s="1149"/>
      <c r="C11" s="2135" t="s">
        <v>620</v>
      </c>
      <c r="D11" s="2136"/>
      <c r="E11" s="2134"/>
      <c r="F11" s="2118"/>
      <c r="G11" s="2118"/>
      <c r="H11" s="2118"/>
      <c r="I11" s="2118"/>
      <c r="J11" s="2118"/>
      <c r="K11" s="2119"/>
    </row>
    <row r="12" spans="2:11" ht="16.5" customHeight="1">
      <c r="B12" s="2120" t="s">
        <v>166</v>
      </c>
      <c r="C12" s="2121"/>
      <c r="D12" s="2122"/>
      <c r="E12" s="2169" t="s">
        <v>169</v>
      </c>
      <c r="F12" s="2170"/>
      <c r="G12" s="2170"/>
      <c r="H12" s="2170"/>
      <c r="I12" s="2170"/>
      <c r="J12" s="2170"/>
      <c r="K12" s="2171"/>
    </row>
    <row r="13" spans="2:11" ht="16.5" customHeight="1">
      <c r="B13" s="2123"/>
      <c r="C13" s="2124"/>
      <c r="D13" s="2125"/>
      <c r="E13" s="2177" t="s">
        <v>168</v>
      </c>
      <c r="F13" s="2178"/>
      <c r="G13" s="2178"/>
      <c r="H13" s="2178"/>
      <c r="I13" s="2178"/>
      <c r="J13" s="2178"/>
      <c r="K13" s="2179"/>
    </row>
    <row r="14" spans="2:11" ht="13.5" customHeight="1">
      <c r="B14" s="1150" t="s">
        <v>380</v>
      </c>
      <c r="C14" s="1151"/>
      <c r="D14" s="1151"/>
      <c r="E14" s="1152"/>
      <c r="F14" s="1153"/>
      <c r="G14" s="1153"/>
      <c r="H14" s="1153"/>
      <c r="I14" s="1153"/>
      <c r="J14" s="1153"/>
      <c r="K14" s="1153"/>
    </row>
    <row r="15" spans="2:11" ht="13.5" customHeight="1">
      <c r="B15" s="1150" t="s">
        <v>381</v>
      </c>
      <c r="C15" s="1151"/>
      <c r="D15" s="1151"/>
      <c r="E15" s="1152"/>
      <c r="F15" s="1153"/>
      <c r="G15" s="1153"/>
      <c r="H15" s="1153"/>
      <c r="I15" s="1153"/>
      <c r="J15" s="1153"/>
      <c r="K15" s="1153"/>
    </row>
    <row r="16" spans="2:11" ht="13.5" customHeight="1">
      <c r="B16" s="1150" t="s">
        <v>382</v>
      </c>
      <c r="C16" s="1151"/>
      <c r="D16" s="1151"/>
      <c r="E16" s="1152"/>
      <c r="F16" s="1153"/>
      <c r="G16" s="1153"/>
      <c r="H16" s="1153"/>
      <c r="I16" s="1153"/>
      <c r="J16" s="1153"/>
      <c r="K16" s="1153"/>
    </row>
    <row r="17" spans="2:11" ht="13.5" customHeight="1">
      <c r="B17" s="1150" t="s">
        <v>383</v>
      </c>
      <c r="C17" s="1151"/>
      <c r="D17" s="1151"/>
      <c r="E17" s="1152"/>
      <c r="F17" s="1153"/>
      <c r="G17" s="1153"/>
      <c r="H17" s="1153"/>
      <c r="I17" s="1153"/>
      <c r="J17" s="1153"/>
      <c r="K17" s="1153"/>
    </row>
    <row r="18" spans="2:11" ht="13.5" customHeight="1">
      <c r="B18" s="1150" t="s">
        <v>384</v>
      </c>
      <c r="C18" s="1151"/>
      <c r="D18" s="1151"/>
      <c r="E18" s="1152"/>
      <c r="F18" s="1153"/>
      <c r="G18" s="1153"/>
      <c r="H18" s="1153"/>
      <c r="I18" s="1153"/>
      <c r="J18" s="1153"/>
      <c r="K18" s="1153"/>
    </row>
    <row r="19" spans="2:5" ht="13.5" customHeight="1">
      <c r="B19" s="1154" t="s">
        <v>385</v>
      </c>
      <c r="C19" s="1154"/>
      <c r="D19" s="1154"/>
      <c r="E19" s="1154"/>
    </row>
    <row r="20" spans="2:5" ht="13.5" customHeight="1">
      <c r="B20" s="1154" t="s">
        <v>386</v>
      </c>
      <c r="C20" s="1154"/>
      <c r="D20" s="1154"/>
      <c r="E20" s="1154"/>
    </row>
    <row r="21" spans="2:5" ht="13.5" customHeight="1">
      <c r="B21" s="1154" t="s">
        <v>387</v>
      </c>
      <c r="C21" s="1154"/>
      <c r="D21" s="1154"/>
      <c r="E21" s="1154"/>
    </row>
    <row r="22" spans="2:5" ht="13.5" customHeight="1">
      <c r="B22" s="1154" t="s">
        <v>388</v>
      </c>
      <c r="C22" s="1154"/>
      <c r="D22" s="1154"/>
      <c r="E22" s="1154"/>
    </row>
    <row r="23" spans="2:5" ht="13.5" customHeight="1">
      <c r="B23" s="1154" t="s">
        <v>389</v>
      </c>
      <c r="C23" s="1154"/>
      <c r="D23" s="1154"/>
      <c r="E23" s="1154"/>
    </row>
    <row r="24" spans="2:5" ht="13.5" customHeight="1">
      <c r="B24" s="1154" t="s">
        <v>390</v>
      </c>
      <c r="C24" s="1154"/>
      <c r="D24" s="1154"/>
      <c r="E24" s="1154"/>
    </row>
    <row r="25" spans="2:5" ht="13.5" customHeight="1">
      <c r="B25" s="1154" t="s">
        <v>391</v>
      </c>
      <c r="C25" s="1154"/>
      <c r="D25" s="1154"/>
      <c r="E25" s="1154"/>
    </row>
    <row r="26" spans="2:5" ht="13.5" customHeight="1">
      <c r="B26" s="1154" t="s">
        <v>392</v>
      </c>
      <c r="C26" s="1154"/>
      <c r="D26" s="1154"/>
      <c r="E26" s="1154"/>
    </row>
    <row r="27" spans="2:5" ht="13.5" customHeight="1">
      <c r="B27" s="1154" t="s">
        <v>393</v>
      </c>
      <c r="C27" s="1154"/>
      <c r="D27" s="1154"/>
      <c r="E27" s="1154"/>
    </row>
    <row r="28" ht="7.5" customHeight="1"/>
    <row r="29" spans="2:11" ht="14.25">
      <c r="B29" s="477" t="s">
        <v>604</v>
      </c>
      <c r="K29" s="1155"/>
    </row>
    <row r="30" spans="10:11" ht="3.75" customHeight="1">
      <c r="J30" s="1156"/>
      <c r="K30" s="1156"/>
    </row>
    <row r="31" spans="2:11" ht="19.5" customHeight="1">
      <c r="B31" s="2137" t="s">
        <v>577</v>
      </c>
      <c r="C31" s="2138"/>
      <c r="D31" s="2136"/>
      <c r="E31" s="2126" t="s">
        <v>840</v>
      </c>
      <c r="F31" s="2127"/>
      <c r="G31" s="1148" t="s">
        <v>110</v>
      </c>
      <c r="H31" s="1157"/>
      <c r="I31" s="1158"/>
      <c r="J31" s="2126" t="s">
        <v>842</v>
      </c>
      <c r="K31" s="2127"/>
    </row>
    <row r="32" spans="2:11" ht="19.5" customHeight="1">
      <c r="B32" s="1617" t="s">
        <v>411</v>
      </c>
      <c r="C32" s="1146"/>
      <c r="D32" s="1147"/>
      <c r="E32" s="2126" t="s">
        <v>768</v>
      </c>
      <c r="F32" s="2168"/>
      <c r="G32" s="1145" t="s">
        <v>283</v>
      </c>
      <c r="H32" s="1146"/>
      <c r="I32" s="1147"/>
      <c r="J32" s="2126" t="s">
        <v>768</v>
      </c>
      <c r="K32" s="2127"/>
    </row>
    <row r="33" spans="2:11" ht="19.5" customHeight="1">
      <c r="B33" s="1617" t="s">
        <v>412</v>
      </c>
      <c r="C33" s="1146"/>
      <c r="D33" s="1147"/>
      <c r="E33" s="2126" t="s">
        <v>841</v>
      </c>
      <c r="F33" s="2127"/>
      <c r="G33" s="1145" t="s">
        <v>284</v>
      </c>
      <c r="H33" s="1146"/>
      <c r="I33" s="1147"/>
      <c r="J33" s="2126" t="s">
        <v>843</v>
      </c>
      <c r="K33" s="2127"/>
    </row>
    <row r="34" spans="2:11" ht="19.5" customHeight="1">
      <c r="B34" s="1604"/>
      <c r="C34" s="1605"/>
      <c r="D34" s="1605"/>
      <c r="E34" s="2132"/>
      <c r="F34" s="2133"/>
      <c r="G34" s="1145" t="s">
        <v>285</v>
      </c>
      <c r="H34" s="1146"/>
      <c r="I34" s="1147"/>
      <c r="J34" s="2126" t="s">
        <v>844</v>
      </c>
      <c r="K34" s="2127"/>
    </row>
    <row r="35" spans="2:4" ht="13.5" customHeight="1">
      <c r="B35" s="1154" t="s">
        <v>394</v>
      </c>
      <c r="C35" s="1154"/>
      <c r="D35" s="1154"/>
    </row>
    <row r="36" spans="2:4" ht="13.5" customHeight="1">
      <c r="B36" s="1154" t="s">
        <v>395</v>
      </c>
      <c r="C36" s="1154"/>
      <c r="D36" s="1154"/>
    </row>
    <row r="37" spans="2:4" ht="13.5" customHeight="1">
      <c r="B37" s="1154" t="s">
        <v>396</v>
      </c>
      <c r="C37" s="1154"/>
      <c r="D37" s="1154"/>
    </row>
    <row r="38" spans="2:4" ht="13.5" customHeight="1">
      <c r="B38" s="1154" t="s">
        <v>402</v>
      </c>
      <c r="C38" s="1154"/>
      <c r="D38" s="1154"/>
    </row>
    <row r="39" spans="2:4" ht="13.5" customHeight="1">
      <c r="B39" s="1154" t="s">
        <v>401</v>
      </c>
      <c r="C39" s="1154"/>
      <c r="D39" s="1154"/>
    </row>
    <row r="40" spans="2:4" ht="13.5" customHeight="1">
      <c r="B40" s="1154" t="s">
        <v>418</v>
      </c>
      <c r="C40" s="1154"/>
      <c r="D40" s="1154"/>
    </row>
    <row r="41" spans="2:4" ht="13.5" customHeight="1">
      <c r="B41" s="1154" t="s">
        <v>420</v>
      </c>
      <c r="C41" s="1154"/>
      <c r="D41" s="1154"/>
    </row>
    <row r="42" spans="1:4" ht="13.5" customHeight="1">
      <c r="A42" s="477" t="s">
        <v>4</v>
      </c>
      <c r="B42" s="1154" t="s">
        <v>419</v>
      </c>
      <c r="C42" s="1154"/>
      <c r="D42" s="1154"/>
    </row>
    <row r="43" spans="2:4" ht="13.5" customHeight="1">
      <c r="B43" s="1154" t="s">
        <v>397</v>
      </c>
      <c r="C43" s="1154"/>
      <c r="D43" s="1154"/>
    </row>
    <row r="44" spans="2:4" ht="13.5" customHeight="1">
      <c r="B44" s="1154" t="s">
        <v>398</v>
      </c>
      <c r="C44" s="1154"/>
      <c r="D44" s="1154"/>
    </row>
    <row r="45" spans="2:4" ht="13.5" customHeight="1">
      <c r="B45" s="1154" t="s">
        <v>399</v>
      </c>
      <c r="C45" s="1154"/>
      <c r="D45" s="1154"/>
    </row>
    <row r="46" spans="2:4" ht="13.5" customHeight="1">
      <c r="B46" s="1154" t="s">
        <v>400</v>
      </c>
      <c r="C46" s="1154"/>
      <c r="D46" s="1154"/>
    </row>
    <row r="47" spans="2:4" ht="13.5" customHeight="1">
      <c r="B47" s="1154" t="s">
        <v>403</v>
      </c>
      <c r="C47" s="1154"/>
      <c r="D47" s="1154"/>
    </row>
    <row r="48" spans="2:4" ht="13.5" customHeight="1">
      <c r="B48" s="1154" t="s">
        <v>421</v>
      </c>
      <c r="C48" s="1154"/>
      <c r="D48" s="1154"/>
    </row>
    <row r="49" spans="2:4" ht="13.5" customHeight="1">
      <c r="B49" s="1154" t="s">
        <v>422</v>
      </c>
      <c r="C49" s="1154"/>
      <c r="D49" s="1154"/>
    </row>
    <row r="50" spans="2:4" ht="13.5" customHeight="1">
      <c r="B50" s="1154" t="s">
        <v>416</v>
      </c>
      <c r="C50" s="1154"/>
      <c r="D50" s="1154"/>
    </row>
    <row r="51" spans="2:4" ht="13.5" customHeight="1">
      <c r="B51" s="1154" t="s">
        <v>417</v>
      </c>
      <c r="C51" s="1154"/>
      <c r="D51" s="1154"/>
    </row>
    <row r="52" spans="2:4" ht="13.5" customHeight="1">
      <c r="B52" s="1154" t="s">
        <v>316</v>
      </c>
      <c r="C52" s="1154"/>
      <c r="D52" s="1154"/>
    </row>
    <row r="53" ht="9" customHeight="1"/>
    <row r="54" ht="14.25">
      <c r="B54" s="477" t="s">
        <v>463</v>
      </c>
    </row>
    <row r="55" ht="3.75" customHeight="1"/>
    <row r="56" spans="2:11" ht="45" customHeight="1">
      <c r="B56" s="2165" t="s">
        <v>779</v>
      </c>
      <c r="C56" s="2166"/>
      <c r="D56" s="2166"/>
      <c r="E56" s="2167"/>
      <c r="F56" s="2167"/>
      <c r="G56" s="2167"/>
      <c r="H56" s="2167"/>
      <c r="I56" s="2167"/>
      <c r="J56" s="2167"/>
      <c r="K56" s="2167"/>
    </row>
    <row r="57" spans="2:11" ht="3.75" customHeight="1">
      <c r="B57" s="2141"/>
      <c r="C57" s="2142"/>
      <c r="D57" s="2142"/>
      <c r="E57" s="2121"/>
      <c r="F57" s="2121"/>
      <c r="G57" s="2121"/>
      <c r="H57" s="2121"/>
      <c r="I57" s="2121"/>
      <c r="J57" s="2121"/>
      <c r="K57" s="2122"/>
    </row>
    <row r="58" spans="2:11" ht="39" customHeight="1">
      <c r="B58" s="2149" t="s">
        <v>857</v>
      </c>
      <c r="C58" s="2150"/>
      <c r="D58" s="2150"/>
      <c r="E58" s="2151"/>
      <c r="F58" s="2151"/>
      <c r="G58" s="2151"/>
      <c r="H58" s="2151"/>
      <c r="I58" s="2151"/>
      <c r="J58" s="2151"/>
      <c r="K58" s="2152"/>
    </row>
    <row r="59" spans="2:11" ht="1.5" customHeight="1">
      <c r="B59" s="1159"/>
      <c r="C59" s="1159"/>
      <c r="D59" s="1159"/>
      <c r="E59" s="1160"/>
      <c r="F59" s="1160"/>
      <c r="G59" s="1160"/>
      <c r="H59" s="1160"/>
      <c r="I59" s="1160"/>
      <c r="J59" s="1160"/>
      <c r="K59" s="1160"/>
    </row>
    <row r="60" spans="2:11" ht="13.5" customHeight="1">
      <c r="B60" s="1161" t="s">
        <v>404</v>
      </c>
      <c r="C60" s="1161"/>
      <c r="D60" s="1161"/>
      <c r="E60" s="1162"/>
      <c r="F60" s="1162"/>
      <c r="G60" s="1162"/>
      <c r="H60" s="1162"/>
      <c r="I60" s="1162"/>
      <c r="J60" s="1162"/>
      <c r="K60" s="1162"/>
    </row>
    <row r="61" spans="2:11" ht="13.5" customHeight="1">
      <c r="B61" s="1161" t="s">
        <v>406</v>
      </c>
      <c r="C61" s="1161"/>
      <c r="D61" s="1161"/>
      <c r="E61" s="1162"/>
      <c r="F61" s="1162"/>
      <c r="G61" s="1162"/>
      <c r="H61" s="1162"/>
      <c r="I61" s="1162"/>
      <c r="J61" s="1162"/>
      <c r="K61" s="1162"/>
    </row>
    <row r="62" spans="2:11" ht="13.5" customHeight="1">
      <c r="B62" s="1161" t="s">
        <v>405</v>
      </c>
      <c r="C62" s="1161"/>
      <c r="D62" s="1161"/>
      <c r="E62" s="1162"/>
      <c r="F62" s="1162"/>
      <c r="G62" s="1162"/>
      <c r="H62" s="1162"/>
      <c r="I62" s="1162"/>
      <c r="J62" s="1162"/>
      <c r="K62" s="1162"/>
    </row>
    <row r="63" spans="2:11" ht="13.5" customHeight="1">
      <c r="B63" s="1161" t="s">
        <v>407</v>
      </c>
      <c r="C63" s="1161"/>
      <c r="D63" s="1161"/>
      <c r="E63" s="1162"/>
      <c r="F63" s="1162"/>
      <c r="G63" s="1162"/>
      <c r="H63" s="1162"/>
      <c r="I63" s="1162"/>
      <c r="J63" s="1162"/>
      <c r="K63" s="1162"/>
    </row>
    <row r="64" spans="2:11" ht="13.5" customHeight="1">
      <c r="B64" s="1161" t="s">
        <v>408</v>
      </c>
      <c r="C64" s="1161"/>
      <c r="D64" s="1161"/>
      <c r="E64" s="1162"/>
      <c r="F64" s="1162"/>
      <c r="G64" s="1162"/>
      <c r="H64" s="1162"/>
      <c r="I64" s="1162"/>
      <c r="J64" s="1162"/>
      <c r="K64" s="1162"/>
    </row>
    <row r="65" spans="2:11" ht="13.5" customHeight="1">
      <c r="B65" s="1164" t="s">
        <v>409</v>
      </c>
      <c r="C65" s="1163"/>
      <c r="D65" s="1163"/>
      <c r="E65" s="1163"/>
      <c r="F65" s="1163"/>
      <c r="G65" s="1163"/>
      <c r="H65" s="1163"/>
      <c r="I65" s="1163"/>
      <c r="J65" s="1163"/>
      <c r="K65" s="1163"/>
    </row>
    <row r="66" spans="2:11" ht="13.5" customHeight="1">
      <c r="B66" s="1164" t="s">
        <v>410</v>
      </c>
      <c r="C66" s="1163"/>
      <c r="D66" s="1163"/>
      <c r="E66" s="1163"/>
      <c r="F66" s="1163"/>
      <c r="G66" s="1163"/>
      <c r="H66" s="1163"/>
      <c r="I66" s="1163"/>
      <c r="J66" s="1163"/>
      <c r="K66" s="1163"/>
    </row>
    <row r="67" ht="8.25" customHeight="1"/>
    <row r="68" ht="14.25">
      <c r="B68" s="477" t="s">
        <v>622</v>
      </c>
    </row>
    <row r="69" ht="3.75" customHeight="1"/>
    <row r="70" spans="2:11" ht="15" customHeight="1">
      <c r="B70" s="2153" t="s">
        <v>605</v>
      </c>
      <c r="C70" s="2154"/>
      <c r="D70" s="2155"/>
      <c r="E70" s="2153" t="s">
        <v>606</v>
      </c>
      <c r="F70" s="2154"/>
      <c r="G70" s="2154"/>
      <c r="H70" s="2154"/>
      <c r="I70" s="2154"/>
      <c r="J70" s="2154"/>
      <c r="K70" s="2155"/>
    </row>
    <row r="71" spans="2:11" ht="15" customHeight="1">
      <c r="B71" s="2131" t="s">
        <v>609</v>
      </c>
      <c r="C71" s="2115"/>
      <c r="D71" s="2116"/>
      <c r="E71" s="2117" t="s">
        <v>780</v>
      </c>
      <c r="F71" s="2118"/>
      <c r="G71" s="2118"/>
      <c r="H71" s="2118"/>
      <c r="I71" s="2118"/>
      <c r="J71" s="2118"/>
      <c r="K71" s="2119"/>
    </row>
    <row r="72" spans="2:11" ht="15" customHeight="1">
      <c r="B72" s="2131" t="s">
        <v>607</v>
      </c>
      <c r="C72" s="2115"/>
      <c r="D72" s="2116"/>
      <c r="E72" s="2117" t="s">
        <v>788</v>
      </c>
      <c r="F72" s="2118"/>
      <c r="G72" s="2118"/>
      <c r="H72" s="2118"/>
      <c r="I72" s="2118"/>
      <c r="J72" s="2118"/>
      <c r="K72" s="2119"/>
    </row>
    <row r="73" spans="2:11" ht="15" customHeight="1">
      <c r="B73" s="2131" t="s">
        <v>434</v>
      </c>
      <c r="C73" s="2115"/>
      <c r="D73" s="2116"/>
      <c r="E73" s="2128" t="s">
        <v>781</v>
      </c>
      <c r="F73" s="2129"/>
      <c r="G73" s="2129"/>
      <c r="H73" s="2129"/>
      <c r="I73" s="2129"/>
      <c r="J73" s="2129"/>
      <c r="K73" s="2130"/>
    </row>
    <row r="74" spans="2:11" ht="15" customHeight="1">
      <c r="B74" s="2111" t="s">
        <v>608</v>
      </c>
      <c r="C74" s="2112"/>
      <c r="D74" s="2113"/>
      <c r="E74" s="2162" t="s">
        <v>839</v>
      </c>
      <c r="F74" s="2163"/>
      <c r="G74" s="2163"/>
      <c r="H74" s="2163"/>
      <c r="I74" s="2163"/>
      <c r="J74" s="2163"/>
      <c r="K74" s="2164"/>
    </row>
    <row r="75" spans="2:11" ht="15" customHeight="1">
      <c r="B75" s="2114" t="s">
        <v>573</v>
      </c>
      <c r="C75" s="2115"/>
      <c r="D75" s="2116"/>
      <c r="E75" s="2159" t="s">
        <v>855</v>
      </c>
      <c r="F75" s="2160"/>
      <c r="G75" s="2160"/>
      <c r="H75" s="2160"/>
      <c r="I75" s="2160"/>
      <c r="J75" s="2160"/>
      <c r="K75" s="2161"/>
    </row>
    <row r="76" spans="2:11" ht="15" customHeight="1">
      <c r="B76" s="2156" t="s">
        <v>610</v>
      </c>
      <c r="C76" s="2157"/>
      <c r="D76" s="2158"/>
      <c r="E76" s="2143" t="s">
        <v>838</v>
      </c>
      <c r="F76" s="2144"/>
      <c r="G76" s="2144"/>
      <c r="H76" s="2144"/>
      <c r="I76" s="2144"/>
      <c r="J76" s="2144"/>
      <c r="K76" s="2145"/>
    </row>
    <row r="77" spans="2:11" ht="27" customHeight="1">
      <c r="B77" s="1165"/>
      <c r="C77" s="1166"/>
      <c r="D77" s="1167"/>
      <c r="E77" s="2146"/>
      <c r="F77" s="2147"/>
      <c r="G77" s="2147"/>
      <c r="H77" s="2147"/>
      <c r="I77" s="2147"/>
      <c r="J77" s="2147"/>
      <c r="K77" s="2148"/>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sheetData>
  <sheetProtection/>
  <mergeCells count="43">
    <mergeCell ref="B1:D1"/>
    <mergeCell ref="B8:D8"/>
    <mergeCell ref="G10:I10"/>
    <mergeCell ref="K1:K2"/>
    <mergeCell ref="E8:K8"/>
    <mergeCell ref="B9:D9"/>
    <mergeCell ref="B56:K56"/>
    <mergeCell ref="E32:F32"/>
    <mergeCell ref="E12:K12"/>
    <mergeCell ref="G9:I9"/>
    <mergeCell ref="B10:D10"/>
    <mergeCell ref="J9:K9"/>
    <mergeCell ref="E9:F9"/>
    <mergeCell ref="E13:K13"/>
    <mergeCell ref="E11:K11"/>
    <mergeCell ref="J34:K34"/>
    <mergeCell ref="B72:D72"/>
    <mergeCell ref="B57:K57"/>
    <mergeCell ref="E76:K77"/>
    <mergeCell ref="B58:K58"/>
    <mergeCell ref="B70:D70"/>
    <mergeCell ref="E70:K70"/>
    <mergeCell ref="B71:D71"/>
    <mergeCell ref="B76:D76"/>
    <mergeCell ref="E75:K75"/>
    <mergeCell ref="E74:K74"/>
    <mergeCell ref="E34:F34"/>
    <mergeCell ref="E33:F33"/>
    <mergeCell ref="J10:K10"/>
    <mergeCell ref="C11:D11"/>
    <mergeCell ref="B31:D31"/>
    <mergeCell ref="E10:F10"/>
    <mergeCell ref="E31:F31"/>
    <mergeCell ref="B74:D74"/>
    <mergeCell ref="B75:D75"/>
    <mergeCell ref="E71:K71"/>
    <mergeCell ref="B12:D13"/>
    <mergeCell ref="J31:K31"/>
    <mergeCell ref="E73:K73"/>
    <mergeCell ref="J32:K32"/>
    <mergeCell ref="J33:K33"/>
    <mergeCell ref="E72:K72"/>
    <mergeCell ref="B73:D73"/>
  </mergeCells>
  <printOptions horizontalCentered="1" verticalCentered="1"/>
  <pageMargins left="0.5905511811023623" right="0.5905511811023623" top="0.5905511811023623" bottom="0.3937007874015748" header="0.5118110236220472" footer="0.35433070866141736"/>
  <pageSetup fitToHeight="0" fitToWidth="0"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T36"/>
  <sheetViews>
    <sheetView view="pageBreakPreview" zoomScale="50" zoomScaleNormal="75" zoomScaleSheetLayoutView="50" zoomScalePageLayoutView="0" workbookViewId="0" topLeftCell="G14">
      <selection activeCell="K14" sqref="K14"/>
    </sheetView>
  </sheetViews>
  <sheetFormatPr defaultColWidth="8.796875" defaultRowHeight="15"/>
  <cols>
    <col min="1" max="1" width="4.59765625" style="314" customWidth="1"/>
    <col min="2" max="2" width="12.59765625" style="314" customWidth="1"/>
    <col min="3" max="4" width="2.59765625" style="314" customWidth="1"/>
    <col min="5" max="5" width="18.69921875" style="314" customWidth="1"/>
    <col min="6" max="6" width="9.5" style="315" customWidth="1"/>
    <col min="7" max="7" width="8.3984375" style="315" customWidth="1"/>
    <col min="8" max="12" width="22.59765625" style="315" customWidth="1"/>
    <col min="13" max="19" width="22.59765625" style="314" customWidth="1"/>
    <col min="20" max="21" width="13.59765625" style="314" customWidth="1"/>
    <col min="22" max="16384" width="9" style="314" customWidth="1"/>
  </cols>
  <sheetData>
    <row r="1" ht="30" customHeight="1">
      <c r="A1" s="313" t="s">
        <v>465</v>
      </c>
    </row>
    <row r="2" ht="30" customHeight="1">
      <c r="A2" s="313" t="s">
        <v>536</v>
      </c>
    </row>
    <row r="3" spans="1:2" ht="30" customHeight="1">
      <c r="A3" s="313" t="s">
        <v>164</v>
      </c>
      <c r="B3" s="316"/>
    </row>
    <row r="4" spans="2:19" s="317" customFormat="1" ht="30.75" customHeight="1" thickBot="1">
      <c r="B4" s="318" t="s">
        <v>544</v>
      </c>
      <c r="F4" s="319"/>
      <c r="G4" s="319"/>
      <c r="H4" s="319"/>
      <c r="I4" s="319"/>
      <c r="J4" s="319"/>
      <c r="K4" s="319"/>
      <c r="L4" s="319"/>
      <c r="S4" s="320" t="s">
        <v>462</v>
      </c>
    </row>
    <row r="5" spans="2:19" s="12" customFormat="1" ht="16.5" customHeight="1" thickTop="1">
      <c r="B5" s="2085" t="s">
        <v>19</v>
      </c>
      <c r="C5" s="2775" t="s">
        <v>594</v>
      </c>
      <c r="D5" s="2776"/>
      <c r="E5" s="2776"/>
      <c r="F5" s="2776"/>
      <c r="G5" s="2777"/>
      <c r="H5" s="17" t="s">
        <v>597</v>
      </c>
      <c r="I5" s="18" t="s">
        <v>597</v>
      </c>
      <c r="J5" s="17" t="s">
        <v>597</v>
      </c>
      <c r="K5" s="17" t="s">
        <v>597</v>
      </c>
      <c r="L5" s="18" t="s">
        <v>597</v>
      </c>
      <c r="M5" s="2568" t="s">
        <v>117</v>
      </c>
      <c r="N5" s="19" t="s">
        <v>597</v>
      </c>
      <c r="O5" s="20" t="s">
        <v>597</v>
      </c>
      <c r="P5" s="20" t="s">
        <v>597</v>
      </c>
      <c r="Q5" s="20" t="s">
        <v>597</v>
      </c>
      <c r="R5" s="150" t="s">
        <v>597</v>
      </c>
      <c r="S5" s="2594" t="s">
        <v>123</v>
      </c>
    </row>
    <row r="6" spans="2:19" s="12" customFormat="1" ht="16.5" customHeight="1">
      <c r="B6" s="2766"/>
      <c r="C6" s="2778"/>
      <c r="D6" s="2714"/>
      <c r="E6" s="2714"/>
      <c r="F6" s="2714"/>
      <c r="G6" s="2779"/>
      <c r="H6" s="22" t="s">
        <v>124</v>
      </c>
      <c r="I6" s="23" t="s">
        <v>125</v>
      </c>
      <c r="J6" s="22" t="s">
        <v>126</v>
      </c>
      <c r="K6" s="22" t="s">
        <v>127</v>
      </c>
      <c r="L6" s="23" t="s">
        <v>128</v>
      </c>
      <c r="M6" s="2569"/>
      <c r="N6" s="24" t="s">
        <v>118</v>
      </c>
      <c r="O6" s="22" t="s">
        <v>119</v>
      </c>
      <c r="P6" s="22" t="s">
        <v>120</v>
      </c>
      <c r="Q6" s="22" t="s">
        <v>121</v>
      </c>
      <c r="R6" s="154" t="s">
        <v>122</v>
      </c>
      <c r="S6" s="2595"/>
    </row>
    <row r="7" spans="2:19" s="12" customFormat="1" ht="16.5" customHeight="1" thickBot="1">
      <c r="B7" s="2766"/>
      <c r="C7" s="2778"/>
      <c r="D7" s="2714"/>
      <c r="E7" s="2714"/>
      <c r="F7" s="2714"/>
      <c r="G7" s="2779"/>
      <c r="H7" s="781" t="s">
        <v>598</v>
      </c>
      <c r="I7" s="780" t="s">
        <v>598</v>
      </c>
      <c r="J7" s="781" t="s">
        <v>598</v>
      </c>
      <c r="K7" s="781" t="s">
        <v>598</v>
      </c>
      <c r="L7" s="23" t="s">
        <v>599</v>
      </c>
      <c r="M7" s="2569"/>
      <c r="N7" s="564"/>
      <c r="O7" s="22"/>
      <c r="P7" s="22"/>
      <c r="Q7" s="22"/>
      <c r="R7" s="154"/>
      <c r="S7" s="2595"/>
    </row>
    <row r="8" spans="2:19" s="12" customFormat="1" ht="24.75" customHeight="1">
      <c r="B8" s="390"/>
      <c r="C8" s="391" t="s">
        <v>529</v>
      </c>
      <c r="D8" s="392"/>
      <c r="E8" s="392"/>
      <c r="F8" s="393"/>
      <c r="G8" s="394"/>
      <c r="H8" s="395"/>
      <c r="I8" s="396"/>
      <c r="J8" s="396"/>
      <c r="K8" s="396"/>
      <c r="L8" s="397"/>
      <c r="M8" s="398"/>
      <c r="N8" s="399"/>
      <c r="O8" s="396"/>
      <c r="P8" s="396"/>
      <c r="Q8" s="396"/>
      <c r="R8" s="400"/>
      <c r="S8" s="401"/>
    </row>
    <row r="9" spans="2:19" s="12" customFormat="1" ht="24.75" customHeight="1" thickBot="1">
      <c r="B9" s="1581"/>
      <c r="C9" s="402" t="s">
        <v>530</v>
      </c>
      <c r="D9" s="353"/>
      <c r="E9" s="353"/>
      <c r="F9" s="474"/>
      <c r="G9" s="475"/>
      <c r="H9" s="385"/>
      <c r="I9" s="386"/>
      <c r="J9" s="386"/>
      <c r="K9" s="386"/>
      <c r="L9" s="387"/>
      <c r="M9" s="388"/>
      <c r="N9" s="761"/>
      <c r="O9" s="762"/>
      <c r="P9" s="762"/>
      <c r="Q9" s="762"/>
      <c r="R9" s="763"/>
      <c r="S9" s="476"/>
    </row>
    <row r="10" spans="2:20" s="321" customFormat="1" ht="33" customHeight="1" thickBot="1" thickTop="1">
      <c r="B10" s="757"/>
      <c r="C10" s="758"/>
      <c r="D10" s="758"/>
      <c r="E10" s="759"/>
      <c r="F10" s="759"/>
      <c r="G10" s="759"/>
      <c r="H10" s="760"/>
      <c r="I10" s="760"/>
      <c r="J10" s="760"/>
      <c r="K10" s="760"/>
      <c r="L10" s="760"/>
      <c r="M10" s="760"/>
      <c r="N10" s="468"/>
      <c r="O10" s="468"/>
      <c r="P10" s="468"/>
      <c r="Q10" s="468"/>
      <c r="R10" s="468"/>
      <c r="S10" s="760"/>
      <c r="T10" s="351"/>
    </row>
    <row r="11" spans="2:20" s="321" customFormat="1" ht="24.75" customHeight="1" thickTop="1">
      <c r="B11" s="2685" t="s">
        <v>517</v>
      </c>
      <c r="C11" s="2676" t="s">
        <v>8</v>
      </c>
      <c r="D11" s="2677"/>
      <c r="E11" s="2677"/>
      <c r="F11" s="2677"/>
      <c r="G11" s="2678"/>
      <c r="H11" s="322"/>
      <c r="I11" s="323"/>
      <c r="J11" s="323"/>
      <c r="K11" s="323"/>
      <c r="L11" s="324"/>
      <c r="M11" s="325"/>
      <c r="N11" s="764"/>
      <c r="O11" s="765"/>
      <c r="P11" s="765"/>
      <c r="Q11" s="765"/>
      <c r="R11" s="766"/>
      <c r="S11" s="328"/>
      <c r="T11" s="329"/>
    </row>
    <row r="12" spans="2:20" s="321" customFormat="1" ht="24.75" customHeight="1">
      <c r="B12" s="2686"/>
      <c r="C12" s="329"/>
      <c r="D12" s="351"/>
      <c r="E12" s="351"/>
      <c r="F12" s="2688" t="s">
        <v>372</v>
      </c>
      <c r="G12" s="2689"/>
      <c r="H12" s="330"/>
      <c r="I12" s="331"/>
      <c r="J12" s="331"/>
      <c r="K12" s="331"/>
      <c r="L12" s="332"/>
      <c r="M12" s="333"/>
      <c r="N12" s="334"/>
      <c r="O12" s="331"/>
      <c r="P12" s="331"/>
      <c r="Q12" s="331"/>
      <c r="R12" s="335"/>
      <c r="S12" s="336"/>
      <c r="T12" s="329"/>
    </row>
    <row r="13" spans="2:20" s="321" customFormat="1" ht="24.75" customHeight="1">
      <c r="B13" s="2686"/>
      <c r="C13" s="2736" t="s">
        <v>509</v>
      </c>
      <c r="D13" s="2737"/>
      <c r="E13" s="2737"/>
      <c r="F13" s="2691"/>
      <c r="G13" s="2692"/>
      <c r="H13" s="337"/>
      <c r="I13" s="338"/>
      <c r="J13" s="338"/>
      <c r="K13" s="338"/>
      <c r="L13" s="339"/>
      <c r="M13" s="340"/>
      <c r="N13" s="341"/>
      <c r="O13" s="338"/>
      <c r="P13" s="338"/>
      <c r="Q13" s="338"/>
      <c r="R13" s="342"/>
      <c r="S13" s="343"/>
      <c r="T13" s="329"/>
    </row>
    <row r="14" spans="2:20" s="321" customFormat="1" ht="24.75" customHeight="1">
      <c r="B14" s="2686"/>
      <c r="C14" s="329"/>
      <c r="D14" s="351"/>
      <c r="E14" s="344"/>
      <c r="F14" s="2688" t="s">
        <v>373</v>
      </c>
      <c r="G14" s="2689"/>
      <c r="H14" s="354"/>
      <c r="I14" s="355"/>
      <c r="J14" s="355"/>
      <c r="K14" s="355"/>
      <c r="L14" s="356"/>
      <c r="M14" s="357"/>
      <c r="N14" s="358"/>
      <c r="O14" s="355"/>
      <c r="P14" s="355"/>
      <c r="Q14" s="355"/>
      <c r="R14" s="359"/>
      <c r="S14" s="336"/>
      <c r="T14" s="329"/>
    </row>
    <row r="15" spans="2:20" s="321" customFormat="1" ht="24.75" customHeight="1">
      <c r="B15" s="2686"/>
      <c r="C15" s="360"/>
      <c r="D15" s="361"/>
      <c r="E15" s="362"/>
      <c r="F15" s="363"/>
      <c r="G15" s="364"/>
      <c r="H15" s="365"/>
      <c r="I15" s="366"/>
      <c r="J15" s="366"/>
      <c r="K15" s="366"/>
      <c r="L15" s="367"/>
      <c r="M15" s="340"/>
      <c r="N15" s="368"/>
      <c r="O15" s="366"/>
      <c r="P15" s="366"/>
      <c r="Q15" s="366"/>
      <c r="R15" s="369"/>
      <c r="S15" s="370"/>
      <c r="T15" s="329"/>
    </row>
    <row r="16" spans="2:20" s="321" customFormat="1" ht="24.75" customHeight="1">
      <c r="B16" s="2686"/>
      <c r="C16" s="329"/>
      <c r="D16" s="371"/>
      <c r="E16" s="344"/>
      <c r="F16" s="2688" t="s">
        <v>373</v>
      </c>
      <c r="G16" s="2689"/>
      <c r="H16" s="354"/>
      <c r="I16" s="355"/>
      <c r="J16" s="355"/>
      <c r="K16" s="355"/>
      <c r="L16" s="356"/>
      <c r="M16" s="357"/>
      <c r="N16" s="358"/>
      <c r="O16" s="355"/>
      <c r="P16" s="355"/>
      <c r="Q16" s="355"/>
      <c r="R16" s="359"/>
      <c r="S16" s="336"/>
      <c r="T16" s="329"/>
    </row>
    <row r="17" spans="2:20" s="321" customFormat="1" ht="24.75" customHeight="1">
      <c r="B17" s="2686"/>
      <c r="C17" s="360"/>
      <c r="D17" s="361"/>
      <c r="E17" s="362"/>
      <c r="F17" s="363"/>
      <c r="G17" s="364"/>
      <c r="H17" s="365"/>
      <c r="I17" s="366"/>
      <c r="J17" s="366"/>
      <c r="K17" s="366"/>
      <c r="L17" s="367"/>
      <c r="M17" s="340"/>
      <c r="N17" s="368"/>
      <c r="O17" s="366"/>
      <c r="P17" s="366"/>
      <c r="Q17" s="366"/>
      <c r="R17" s="369"/>
      <c r="S17" s="370"/>
      <c r="T17" s="329"/>
    </row>
    <row r="18" spans="2:20" s="321" customFormat="1" ht="24.75" customHeight="1" thickBot="1">
      <c r="B18" s="2687"/>
      <c r="C18" s="329"/>
      <c r="D18" s="372"/>
      <c r="E18" s="373"/>
      <c r="F18" s="2688" t="s">
        <v>373</v>
      </c>
      <c r="G18" s="2689"/>
      <c r="H18" s="354"/>
      <c r="I18" s="355"/>
      <c r="J18" s="355"/>
      <c r="K18" s="355"/>
      <c r="L18" s="356"/>
      <c r="M18" s="357"/>
      <c r="N18" s="358"/>
      <c r="O18" s="355"/>
      <c r="P18" s="355"/>
      <c r="Q18" s="355"/>
      <c r="R18" s="359"/>
      <c r="S18" s="350"/>
      <c r="T18" s="329"/>
    </row>
    <row r="19" spans="2:20" s="321" customFormat="1" ht="24.75" customHeight="1">
      <c r="B19" s="2685" t="s">
        <v>519</v>
      </c>
      <c r="C19" s="2679" t="s">
        <v>9</v>
      </c>
      <c r="D19" s="2680"/>
      <c r="E19" s="2680"/>
      <c r="F19" s="2680"/>
      <c r="G19" s="2681"/>
      <c r="H19" s="322"/>
      <c r="I19" s="323"/>
      <c r="J19" s="323"/>
      <c r="K19" s="323"/>
      <c r="L19" s="324"/>
      <c r="M19" s="325"/>
      <c r="N19" s="326"/>
      <c r="O19" s="323"/>
      <c r="P19" s="323"/>
      <c r="Q19" s="323"/>
      <c r="R19" s="327"/>
      <c r="S19" s="328"/>
      <c r="T19" s="329"/>
    </row>
    <row r="20" spans="2:20" s="321" customFormat="1" ht="24.75" customHeight="1">
      <c r="B20" s="2686"/>
      <c r="C20" s="374"/>
      <c r="D20" s="466"/>
      <c r="E20" s="2682" t="s">
        <v>492</v>
      </c>
      <c r="F20" s="2683"/>
      <c r="G20" s="2684"/>
      <c r="H20" s="375"/>
      <c r="I20" s="376"/>
      <c r="J20" s="376"/>
      <c r="K20" s="376"/>
      <c r="L20" s="377"/>
      <c r="M20" s="378"/>
      <c r="N20" s="379"/>
      <c r="O20" s="376"/>
      <c r="P20" s="376"/>
      <c r="Q20" s="376"/>
      <c r="R20" s="380"/>
      <c r="S20" s="370"/>
      <c r="T20" s="329"/>
    </row>
    <row r="21" spans="2:20" s="321" customFormat="1" ht="24.75" customHeight="1">
      <c r="B21" s="2686"/>
      <c r="C21" s="329"/>
      <c r="D21" s="344"/>
      <c r="E21" s="382"/>
      <c r="F21" s="2688" t="s">
        <v>373</v>
      </c>
      <c r="G21" s="2689"/>
      <c r="H21" s="330"/>
      <c r="I21" s="331"/>
      <c r="J21" s="331"/>
      <c r="K21" s="331"/>
      <c r="L21" s="332"/>
      <c r="M21" s="333"/>
      <c r="N21" s="334"/>
      <c r="O21" s="331"/>
      <c r="P21" s="331"/>
      <c r="Q21" s="331"/>
      <c r="R21" s="335"/>
      <c r="S21" s="336"/>
      <c r="T21" s="329"/>
    </row>
    <row r="22" spans="2:20" s="321" customFormat="1" ht="24.75" customHeight="1">
      <c r="B22" s="2686"/>
      <c r="C22" s="383"/>
      <c r="D22" s="467"/>
      <c r="E22" s="2682" t="s">
        <v>493</v>
      </c>
      <c r="F22" s="2683"/>
      <c r="G22" s="2684"/>
      <c r="H22" s="375"/>
      <c r="I22" s="376"/>
      <c r="J22" s="376"/>
      <c r="K22" s="376"/>
      <c r="L22" s="377"/>
      <c r="M22" s="378"/>
      <c r="N22" s="379"/>
      <c r="O22" s="376"/>
      <c r="P22" s="376"/>
      <c r="Q22" s="376"/>
      <c r="R22" s="380"/>
      <c r="S22" s="370"/>
      <c r="T22" s="329"/>
    </row>
    <row r="23" spans="2:20" s="321" customFormat="1" ht="24.75" customHeight="1">
      <c r="B23" s="2686"/>
      <c r="C23" s="329"/>
      <c r="D23" s="345"/>
      <c r="E23" s="382"/>
      <c r="F23" s="2688" t="s">
        <v>373</v>
      </c>
      <c r="G23" s="2696"/>
      <c r="H23" s="330"/>
      <c r="I23" s="331"/>
      <c r="J23" s="331"/>
      <c r="K23" s="331"/>
      <c r="L23" s="332"/>
      <c r="M23" s="333"/>
      <c r="N23" s="334"/>
      <c r="O23" s="331"/>
      <c r="P23" s="331"/>
      <c r="Q23" s="331"/>
      <c r="R23" s="335"/>
      <c r="S23" s="336"/>
      <c r="T23" s="329"/>
    </row>
    <row r="24" spans="2:20" s="321" customFormat="1" ht="24.75" customHeight="1">
      <c r="B24" s="2686"/>
      <c r="C24" s="2690" t="s">
        <v>10</v>
      </c>
      <c r="D24" s="2691"/>
      <c r="E24" s="2691"/>
      <c r="F24" s="2691"/>
      <c r="G24" s="2692"/>
      <c r="H24" s="375"/>
      <c r="I24" s="376"/>
      <c r="J24" s="376"/>
      <c r="K24" s="376"/>
      <c r="L24" s="377"/>
      <c r="M24" s="378"/>
      <c r="N24" s="379"/>
      <c r="O24" s="376"/>
      <c r="P24" s="376"/>
      <c r="Q24" s="376"/>
      <c r="R24" s="380"/>
      <c r="S24" s="370"/>
      <c r="T24" s="329"/>
    </row>
    <row r="25" spans="2:20" s="321" customFormat="1" ht="24.75" customHeight="1">
      <c r="B25" s="2686"/>
      <c r="C25" s="329"/>
      <c r="D25" s="351"/>
      <c r="E25" s="345"/>
      <c r="F25" s="2695" t="s">
        <v>373</v>
      </c>
      <c r="G25" s="2696"/>
      <c r="H25" s="330"/>
      <c r="I25" s="331"/>
      <c r="J25" s="331"/>
      <c r="K25" s="331"/>
      <c r="L25" s="332"/>
      <c r="M25" s="333"/>
      <c r="N25" s="334"/>
      <c r="O25" s="331"/>
      <c r="P25" s="331"/>
      <c r="Q25" s="331"/>
      <c r="R25" s="335"/>
      <c r="S25" s="336"/>
      <c r="T25" s="329"/>
    </row>
    <row r="26" spans="2:20" s="321" customFormat="1" ht="24.75" customHeight="1">
      <c r="B26" s="2686"/>
      <c r="C26" s="2690" t="s">
        <v>509</v>
      </c>
      <c r="D26" s="2691"/>
      <c r="E26" s="2691"/>
      <c r="F26" s="2691"/>
      <c r="G26" s="2692"/>
      <c r="H26" s="375"/>
      <c r="I26" s="376"/>
      <c r="J26" s="376"/>
      <c r="K26" s="376"/>
      <c r="L26" s="377"/>
      <c r="M26" s="378"/>
      <c r="N26" s="379"/>
      <c r="O26" s="376"/>
      <c r="P26" s="376"/>
      <c r="Q26" s="376"/>
      <c r="R26" s="380"/>
      <c r="S26" s="370"/>
      <c r="T26" s="329"/>
    </row>
    <row r="27" spans="2:20" s="321" customFormat="1" ht="24.75" customHeight="1">
      <c r="B27" s="2686"/>
      <c r="C27" s="329"/>
      <c r="D27" s="351"/>
      <c r="E27" s="345"/>
      <c r="F27" s="2695" t="s">
        <v>373</v>
      </c>
      <c r="G27" s="2696"/>
      <c r="H27" s="330"/>
      <c r="I27" s="331"/>
      <c r="J27" s="331"/>
      <c r="K27" s="331"/>
      <c r="L27" s="332"/>
      <c r="M27" s="333"/>
      <c r="N27" s="334"/>
      <c r="O27" s="331"/>
      <c r="P27" s="331"/>
      <c r="Q27" s="331"/>
      <c r="R27" s="335"/>
      <c r="S27" s="336"/>
      <c r="T27" s="329"/>
    </row>
    <row r="28" spans="2:20" s="321" customFormat="1" ht="24.75" customHeight="1">
      <c r="B28" s="2686"/>
      <c r="C28" s="374"/>
      <c r="D28" s="389"/>
      <c r="E28" s="2698"/>
      <c r="F28" s="2699"/>
      <c r="G28" s="2700"/>
      <c r="H28" s="337"/>
      <c r="I28" s="338"/>
      <c r="J28" s="338"/>
      <c r="K28" s="338"/>
      <c r="L28" s="339"/>
      <c r="M28" s="340"/>
      <c r="N28" s="341"/>
      <c r="O28" s="338"/>
      <c r="P28" s="338"/>
      <c r="Q28" s="338"/>
      <c r="R28" s="342"/>
      <c r="S28" s="343"/>
      <c r="T28" s="329"/>
    </row>
    <row r="29" spans="2:20" s="321" customFormat="1" ht="24.75" customHeight="1">
      <c r="B29" s="2686"/>
      <c r="C29" s="329"/>
      <c r="D29" s="371"/>
      <c r="E29" s="345"/>
      <c r="F29" s="2734" t="s">
        <v>373</v>
      </c>
      <c r="G29" s="2735"/>
      <c r="H29" s="330"/>
      <c r="I29" s="331"/>
      <c r="J29" s="331"/>
      <c r="K29" s="331"/>
      <c r="L29" s="332"/>
      <c r="M29" s="333"/>
      <c r="N29" s="334"/>
      <c r="O29" s="331"/>
      <c r="P29" s="331"/>
      <c r="Q29" s="331"/>
      <c r="R29" s="335"/>
      <c r="S29" s="336"/>
      <c r="T29" s="351"/>
    </row>
    <row r="30" spans="2:20" s="321" customFormat="1" ht="24.75" customHeight="1">
      <c r="B30" s="2686"/>
      <c r="C30" s="374"/>
      <c r="D30" s="389"/>
      <c r="E30" s="2698"/>
      <c r="F30" s="2699"/>
      <c r="G30" s="2700"/>
      <c r="H30" s="351"/>
      <c r="I30" s="338"/>
      <c r="J30" s="338"/>
      <c r="K30" s="338"/>
      <c r="L30" s="339"/>
      <c r="M30" s="340"/>
      <c r="N30" s="341"/>
      <c r="O30" s="338"/>
      <c r="P30" s="338"/>
      <c r="Q30" s="338"/>
      <c r="R30" s="342"/>
      <c r="S30" s="343"/>
      <c r="T30" s="351"/>
    </row>
    <row r="31" spans="2:20" s="321" customFormat="1" ht="24.75" customHeight="1" thickBot="1">
      <c r="B31" s="2687"/>
      <c r="C31" s="839"/>
      <c r="D31" s="372"/>
      <c r="E31" s="840"/>
      <c r="F31" s="2693" t="s">
        <v>373</v>
      </c>
      <c r="G31" s="2694"/>
      <c r="H31" s="346"/>
      <c r="I31" s="837"/>
      <c r="J31" s="837"/>
      <c r="K31" s="837"/>
      <c r="L31" s="347"/>
      <c r="M31" s="348"/>
      <c r="N31" s="767"/>
      <c r="O31" s="768"/>
      <c r="P31" s="768"/>
      <c r="Q31" s="768"/>
      <c r="R31" s="769"/>
      <c r="S31" s="838"/>
      <c r="T31" s="351"/>
    </row>
    <row r="32" spans="11:20" s="321" customFormat="1" ht="24.75" customHeight="1" thickTop="1">
      <c r="K32" s="2654" t="s">
        <v>333</v>
      </c>
      <c r="L32" s="2655"/>
      <c r="M32" s="79"/>
      <c r="P32" s="2056" t="s">
        <v>334</v>
      </c>
      <c r="Q32" s="2037"/>
      <c r="R32" s="2038"/>
      <c r="S32" s="36"/>
      <c r="T32" s="351"/>
    </row>
    <row r="33" spans="2:19" ht="24.75" customHeight="1">
      <c r="B33" s="2759" t="s">
        <v>330</v>
      </c>
      <c r="C33" s="2759"/>
      <c r="D33" s="2759"/>
      <c r="E33" s="2759"/>
      <c r="F33" s="2759"/>
      <c r="G33" s="2759"/>
      <c r="H33" s="2759"/>
      <c r="I33" s="2759"/>
      <c r="J33" s="2759"/>
      <c r="K33" s="2759"/>
      <c r="L33" s="2759"/>
      <c r="M33" s="2759"/>
      <c r="N33" s="2759"/>
      <c r="O33" s="2559"/>
      <c r="P33" s="2039" t="s">
        <v>291</v>
      </c>
      <c r="Q33" s="2033"/>
      <c r="R33" s="2034"/>
      <c r="S33" s="36"/>
    </row>
    <row r="34" spans="2:15" ht="30" customHeight="1">
      <c r="B34" s="1598"/>
      <c r="C34" s="1598"/>
      <c r="D34" s="1598"/>
      <c r="E34" s="1598"/>
      <c r="F34" s="1598"/>
      <c r="G34" s="1598"/>
      <c r="H34" s="1598"/>
      <c r="I34" s="1598"/>
      <c r="J34" s="1599"/>
      <c r="K34" s="1599"/>
      <c r="L34" s="1600"/>
      <c r="M34" s="1598"/>
      <c r="N34" s="1598"/>
      <c r="O34" s="1601"/>
    </row>
    <row r="35" ht="30" customHeight="1">
      <c r="F35" s="465"/>
    </row>
    <row r="36" ht="30" customHeight="1">
      <c r="F36" s="465"/>
    </row>
    <row r="37" ht="30" customHeight="1"/>
    <row r="38" ht="30" customHeight="1"/>
  </sheetData>
  <sheetProtection/>
  <mergeCells count="29">
    <mergeCell ref="B19:B31"/>
    <mergeCell ref="C19:G19"/>
    <mergeCell ref="E20:G20"/>
    <mergeCell ref="F21:G21"/>
    <mergeCell ref="E22:G22"/>
    <mergeCell ref="F25:G25"/>
    <mergeCell ref="F23:G23"/>
    <mergeCell ref="C26:G26"/>
    <mergeCell ref="F27:G27"/>
    <mergeCell ref="F29:G29"/>
    <mergeCell ref="E28:G28"/>
    <mergeCell ref="F14:G14"/>
    <mergeCell ref="F16:G16"/>
    <mergeCell ref="F18:G18"/>
    <mergeCell ref="C24:G24"/>
    <mergeCell ref="P32:R32"/>
    <mergeCell ref="K32:L32"/>
    <mergeCell ref="E30:G30"/>
    <mergeCell ref="F31:G31"/>
    <mergeCell ref="B33:O33"/>
    <mergeCell ref="P33:R33"/>
    <mergeCell ref="S5:S7"/>
    <mergeCell ref="B5:B7"/>
    <mergeCell ref="C5:G7"/>
    <mergeCell ref="M5:M7"/>
    <mergeCell ref="B11:B18"/>
    <mergeCell ref="C11:G11"/>
    <mergeCell ref="F12:G12"/>
    <mergeCell ref="C13:G13"/>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38" r:id="rId1"/>
</worksheet>
</file>

<file path=xl/worksheets/sheet3.xml><?xml version="1.0" encoding="utf-8"?>
<worksheet xmlns="http://schemas.openxmlformats.org/spreadsheetml/2006/main" xmlns:r="http://schemas.openxmlformats.org/officeDocument/2006/relationships">
  <dimension ref="B1:Z77"/>
  <sheetViews>
    <sheetView view="pageBreakPreview" zoomScaleSheetLayoutView="100" zoomScalePageLayoutView="0" workbookViewId="0" topLeftCell="A4">
      <selection activeCell="W9" sqref="W9:Z9"/>
    </sheetView>
  </sheetViews>
  <sheetFormatPr defaultColWidth="8.796875" defaultRowHeight="15"/>
  <cols>
    <col min="1" max="1" width="9" style="478" customWidth="1"/>
    <col min="2" max="2" width="5.59765625" style="478" customWidth="1"/>
    <col min="3" max="3" width="14.59765625" style="478" customWidth="1"/>
    <col min="4" max="4" width="1.59765625" style="478" customWidth="1"/>
    <col min="5" max="5" width="13.59765625" style="478" customWidth="1"/>
    <col min="6" max="26" width="4.3984375" style="478" customWidth="1"/>
    <col min="27" max="16384" width="9" style="478" customWidth="1"/>
  </cols>
  <sheetData>
    <row r="1" ht="14.25">
      <c r="B1" s="478" t="s">
        <v>617</v>
      </c>
    </row>
    <row r="2" spans="2:26" s="477" customFormat="1" ht="19.5" customHeight="1">
      <c r="B2" s="477" t="s">
        <v>102</v>
      </c>
      <c r="W2" s="2279" t="s">
        <v>570</v>
      </c>
      <c r="X2" s="2279"/>
      <c r="Y2" s="2279"/>
      <c r="Z2" s="2279"/>
    </row>
    <row r="3" spans="2:26" s="477" customFormat="1" ht="6" customHeight="1">
      <c r="B3" s="1151"/>
      <c r="C3" s="1168"/>
      <c r="D3" s="1168"/>
      <c r="E3" s="1169"/>
      <c r="F3" s="1170"/>
      <c r="G3" s="1170"/>
      <c r="H3" s="1170"/>
      <c r="I3" s="1170"/>
      <c r="J3" s="1170"/>
      <c r="K3" s="1170"/>
      <c r="L3" s="1170"/>
      <c r="M3" s="1170"/>
      <c r="N3" s="1153"/>
      <c r="O3" s="1153"/>
      <c r="P3" s="1153"/>
      <c r="Q3" s="1153"/>
      <c r="R3" s="1153"/>
      <c r="S3" s="1153"/>
      <c r="T3" s="1153"/>
      <c r="U3" s="1153"/>
      <c r="V3" s="1153"/>
      <c r="W3" s="2280"/>
      <c r="X3" s="2280"/>
      <c r="Y3" s="2280"/>
      <c r="Z3" s="2280"/>
    </row>
    <row r="4" spans="2:26" s="477" customFormat="1" ht="56.25" customHeight="1">
      <c r="B4" s="2198" t="s">
        <v>478</v>
      </c>
      <c r="C4" s="2199"/>
      <c r="D4" s="2199"/>
      <c r="E4" s="2200"/>
      <c r="F4" s="2204" t="s">
        <v>317</v>
      </c>
      <c r="G4" s="2205"/>
      <c r="H4" s="2205"/>
      <c r="I4" s="2205"/>
      <c r="J4" s="2206"/>
      <c r="K4" s="2210" t="s">
        <v>112</v>
      </c>
      <c r="L4" s="2205"/>
      <c r="M4" s="2205"/>
      <c r="N4" s="2205"/>
      <c r="O4" s="2206"/>
      <c r="P4" s="2210" t="s">
        <v>113</v>
      </c>
      <c r="Q4" s="2212"/>
      <c r="R4" s="2212"/>
      <c r="S4" s="2212"/>
      <c r="T4" s="2212"/>
      <c r="U4" s="2212"/>
      <c r="V4" s="2213"/>
      <c r="W4" s="2241" t="s">
        <v>615</v>
      </c>
      <c r="X4" s="2242"/>
      <c r="Y4" s="2242"/>
      <c r="Z4" s="2243"/>
    </row>
    <row r="5" spans="2:26" s="477" customFormat="1" ht="21" customHeight="1">
      <c r="B5" s="2201"/>
      <c r="C5" s="2202"/>
      <c r="D5" s="2202"/>
      <c r="E5" s="2203"/>
      <c r="F5" s="2207"/>
      <c r="G5" s="2208"/>
      <c r="H5" s="2208"/>
      <c r="I5" s="2208"/>
      <c r="J5" s="2209"/>
      <c r="K5" s="2211"/>
      <c r="L5" s="2208"/>
      <c r="M5" s="2208"/>
      <c r="N5" s="2208"/>
      <c r="O5" s="2209"/>
      <c r="P5" s="1171"/>
      <c r="Q5" s="1172"/>
      <c r="R5" s="1172"/>
      <c r="S5" s="1173"/>
      <c r="T5" s="2214" t="s">
        <v>116</v>
      </c>
      <c r="U5" s="2215"/>
      <c r="V5" s="2216"/>
      <c r="W5" s="2201"/>
      <c r="X5" s="2202"/>
      <c r="Y5" s="2202"/>
      <c r="Z5" s="2244"/>
    </row>
    <row r="6" spans="2:26" s="477" customFormat="1" ht="19.5" customHeight="1">
      <c r="B6" s="2252" t="s">
        <v>587</v>
      </c>
      <c r="C6" s="2253"/>
      <c r="D6" s="2269" t="s">
        <v>514</v>
      </c>
      <c r="E6" s="2270"/>
      <c r="F6" s="2271"/>
      <c r="G6" s="2272"/>
      <c r="H6" s="2272"/>
      <c r="I6" s="2272"/>
      <c r="J6" s="2272"/>
      <c r="K6" s="2272"/>
      <c r="L6" s="2272"/>
      <c r="M6" s="2272"/>
      <c r="N6" s="2272"/>
      <c r="O6" s="2272"/>
      <c r="P6" s="2266"/>
      <c r="Q6" s="2267"/>
      <c r="R6" s="2267"/>
      <c r="S6" s="2268"/>
      <c r="T6" s="2266"/>
      <c r="U6" s="2267"/>
      <c r="V6" s="2268"/>
      <c r="W6" s="2272"/>
      <c r="X6" s="2272"/>
      <c r="Y6" s="2272"/>
      <c r="Z6" s="2272"/>
    </row>
    <row r="7" spans="2:26" s="477" customFormat="1" ht="19.5" customHeight="1">
      <c r="B7" s="2253"/>
      <c r="C7" s="2253"/>
      <c r="D7" s="1174"/>
      <c r="E7" s="1175" t="s">
        <v>584</v>
      </c>
      <c r="F7" s="2271"/>
      <c r="G7" s="2272"/>
      <c r="H7" s="2272"/>
      <c r="I7" s="2272"/>
      <c r="J7" s="2272"/>
      <c r="K7" s="2272"/>
      <c r="L7" s="2272"/>
      <c r="M7" s="2272"/>
      <c r="N7" s="2272"/>
      <c r="O7" s="2272"/>
      <c r="P7" s="2266"/>
      <c r="Q7" s="2267"/>
      <c r="R7" s="2267"/>
      <c r="S7" s="2268"/>
      <c r="T7" s="2266"/>
      <c r="U7" s="2267"/>
      <c r="V7" s="2268"/>
      <c r="W7" s="2272"/>
      <c r="X7" s="2272"/>
      <c r="Y7" s="2272"/>
      <c r="Z7" s="2272"/>
    </row>
    <row r="8" spans="2:26" s="477" customFormat="1" ht="19.5" customHeight="1">
      <c r="B8" s="2252" t="s">
        <v>588</v>
      </c>
      <c r="C8" s="2253"/>
      <c r="D8" s="2254" t="s">
        <v>514</v>
      </c>
      <c r="E8" s="2255"/>
      <c r="F8" s="2271"/>
      <c r="G8" s="2272"/>
      <c r="H8" s="2272"/>
      <c r="I8" s="2272"/>
      <c r="J8" s="2272"/>
      <c r="K8" s="2272"/>
      <c r="L8" s="2272"/>
      <c r="M8" s="2272"/>
      <c r="N8" s="2272"/>
      <c r="O8" s="2272"/>
      <c r="P8" s="2266"/>
      <c r="Q8" s="2267"/>
      <c r="R8" s="2267"/>
      <c r="S8" s="2268"/>
      <c r="T8" s="2266"/>
      <c r="U8" s="2267"/>
      <c r="V8" s="2268"/>
      <c r="W8" s="2272"/>
      <c r="X8" s="2272"/>
      <c r="Y8" s="2272"/>
      <c r="Z8" s="2272"/>
    </row>
    <row r="9" spans="2:26" s="477" customFormat="1" ht="19.5" customHeight="1">
      <c r="B9" s="2256" t="s">
        <v>13</v>
      </c>
      <c r="C9" s="2257"/>
      <c r="D9" s="2254" t="s">
        <v>514</v>
      </c>
      <c r="E9" s="2255"/>
      <c r="F9" s="2264">
        <f>F67</f>
        <v>1601.933</v>
      </c>
      <c r="G9" s="2265"/>
      <c r="H9" s="2265"/>
      <c r="I9" s="2265"/>
      <c r="J9" s="2265"/>
      <c r="K9" s="2265">
        <f>K67</f>
        <v>19812.784</v>
      </c>
      <c r="L9" s="2265"/>
      <c r="M9" s="2265"/>
      <c r="N9" s="2265"/>
      <c r="O9" s="2265"/>
      <c r="P9" s="2281">
        <f>P67</f>
        <v>21910.57</v>
      </c>
      <c r="Q9" s="2282"/>
      <c r="R9" s="2282"/>
      <c r="S9" s="2283"/>
      <c r="T9" s="2266"/>
      <c r="U9" s="2267"/>
      <c r="V9" s="2268"/>
      <c r="W9" s="2281">
        <f>SUM(F9:S9)</f>
        <v>43325.287</v>
      </c>
      <c r="X9" s="2282"/>
      <c r="Y9" s="2282"/>
      <c r="Z9" s="2283"/>
    </row>
    <row r="10" spans="2:26" s="477" customFormat="1" ht="12" customHeight="1">
      <c r="B10" s="1151" t="s">
        <v>5</v>
      </c>
      <c r="C10" s="1176"/>
      <c r="D10" s="1176"/>
      <c r="E10" s="1176"/>
      <c r="F10" s="1170"/>
      <c r="G10" s="1170"/>
      <c r="H10" s="1170"/>
      <c r="I10" s="1170"/>
      <c r="J10" s="1170"/>
      <c r="K10" s="1170"/>
      <c r="L10" s="1170"/>
      <c r="M10" s="1170"/>
      <c r="N10" s="1153"/>
      <c r="O10" s="1153"/>
      <c r="P10" s="1153"/>
      <c r="Q10" s="1153"/>
      <c r="R10" s="1153"/>
      <c r="S10" s="1153"/>
      <c r="T10" s="1153"/>
      <c r="U10" s="1153"/>
      <c r="V10" s="1153"/>
      <c r="W10" s="1153"/>
      <c r="X10" s="1153"/>
      <c r="Y10" s="1153"/>
      <c r="Z10" s="1153"/>
    </row>
    <row r="11" spans="2:26" s="477" customFormat="1" ht="12" customHeight="1">
      <c r="B11" s="1151" t="s">
        <v>475</v>
      </c>
      <c r="C11" s="1176"/>
      <c r="D11" s="1176"/>
      <c r="E11" s="1176"/>
      <c r="F11" s="1170"/>
      <c r="G11" s="1170"/>
      <c r="H11" s="1170"/>
      <c r="I11" s="1170"/>
      <c r="J11" s="1170"/>
      <c r="K11" s="1170"/>
      <c r="L11" s="1170"/>
      <c r="M11" s="1170"/>
      <c r="N11" s="1153"/>
      <c r="O11" s="1153"/>
      <c r="P11" s="1153"/>
      <c r="Q11" s="1153"/>
      <c r="R11" s="1153"/>
      <c r="S11" s="1153"/>
      <c r="T11" s="1153"/>
      <c r="U11" s="1153"/>
      <c r="V11" s="1153"/>
      <c r="W11" s="1153"/>
      <c r="X11" s="1153"/>
      <c r="Y11" s="1153"/>
      <c r="Z11" s="1153"/>
    </row>
    <row r="12" spans="2:26" s="477" customFormat="1" ht="12" customHeight="1">
      <c r="B12" s="1151" t="s">
        <v>474</v>
      </c>
      <c r="C12" s="1176"/>
      <c r="D12" s="1176"/>
      <c r="E12" s="1176"/>
      <c r="F12" s="1170"/>
      <c r="G12" s="1170"/>
      <c r="H12" s="1170"/>
      <c r="I12" s="1170"/>
      <c r="J12" s="1170"/>
      <c r="K12" s="1170"/>
      <c r="L12" s="1170"/>
      <c r="M12" s="1170"/>
      <c r="N12" s="1153"/>
      <c r="O12" s="1153"/>
      <c r="P12" s="1153"/>
      <c r="Q12" s="1153"/>
      <c r="R12" s="1153"/>
      <c r="S12" s="1153"/>
      <c r="T12" s="1153"/>
      <c r="U12" s="1153"/>
      <c r="V12" s="1153"/>
      <c r="W12" s="1153"/>
      <c r="X12" s="1153"/>
      <c r="Y12" s="1153"/>
      <c r="Z12" s="1153"/>
    </row>
    <row r="13" spans="2:26" s="477" customFormat="1" ht="12" customHeight="1">
      <c r="B13" s="1151" t="s">
        <v>6</v>
      </c>
      <c r="C13" s="1176"/>
      <c r="D13" s="1176"/>
      <c r="E13" s="1176"/>
      <c r="F13" s="1170"/>
      <c r="G13" s="1170"/>
      <c r="H13" s="1170"/>
      <c r="I13" s="1170"/>
      <c r="J13" s="1170"/>
      <c r="K13" s="1170"/>
      <c r="L13" s="1170"/>
      <c r="M13" s="1170"/>
      <c r="N13" s="1153"/>
      <c r="O13" s="1153"/>
      <c r="P13" s="1153"/>
      <c r="Q13" s="1153"/>
      <c r="R13" s="1153"/>
      <c r="S13" s="1153"/>
      <c r="T13" s="1153"/>
      <c r="U13" s="1153"/>
      <c r="V13" s="1153"/>
      <c r="W13" s="1153"/>
      <c r="X13" s="1153"/>
      <c r="Y13" s="1153"/>
      <c r="Z13" s="1153"/>
    </row>
    <row r="14" spans="2:26" s="477" customFormat="1" ht="12" customHeight="1">
      <c r="B14" s="1151" t="s">
        <v>7</v>
      </c>
      <c r="C14" s="1176"/>
      <c r="D14" s="1176"/>
      <c r="E14" s="1176"/>
      <c r="F14" s="1170"/>
      <c r="G14" s="1170"/>
      <c r="H14" s="1170"/>
      <c r="I14" s="1170"/>
      <c r="J14" s="1170"/>
      <c r="K14" s="1170"/>
      <c r="L14" s="1170"/>
      <c r="M14" s="1170"/>
      <c r="N14" s="1153"/>
      <c r="O14" s="1153"/>
      <c r="P14" s="1153"/>
      <c r="Q14" s="1153"/>
      <c r="R14" s="1153"/>
      <c r="S14" s="1153"/>
      <c r="T14" s="1153"/>
      <c r="U14" s="1153"/>
      <c r="V14" s="1153"/>
      <c r="W14" s="1153"/>
      <c r="X14" s="1153"/>
      <c r="Y14" s="1153"/>
      <c r="Z14" s="1153"/>
    </row>
    <row r="15" s="477" customFormat="1" ht="12" customHeight="1">
      <c r="B15" s="478"/>
    </row>
    <row r="16" ht="14.25">
      <c r="B16" s="478" t="s">
        <v>103</v>
      </c>
    </row>
    <row r="17" ht="6" customHeight="1"/>
    <row r="18" spans="2:26" ht="14.25">
      <c r="B18" s="478" t="s">
        <v>589</v>
      </c>
      <c r="W18" s="2279" t="s">
        <v>570</v>
      </c>
      <c r="X18" s="2279"/>
      <c r="Y18" s="2279"/>
      <c r="Z18" s="2279"/>
    </row>
    <row r="19" spans="23:26" ht="6" customHeight="1">
      <c r="W19" s="2280"/>
      <c r="X19" s="2280"/>
      <c r="Y19" s="2280"/>
      <c r="Z19" s="2280"/>
    </row>
    <row r="20" spans="2:26" ht="30" customHeight="1">
      <c r="B20" s="2241" t="s">
        <v>614</v>
      </c>
      <c r="C20" s="2242"/>
      <c r="D20" s="2242"/>
      <c r="E20" s="2243"/>
      <c r="F20" s="2273" t="s">
        <v>104</v>
      </c>
      <c r="G20" s="2274"/>
      <c r="H20" s="2274"/>
      <c r="I20" s="2274"/>
      <c r="J20" s="2275"/>
      <c r="K20" s="2273" t="s">
        <v>114</v>
      </c>
      <c r="L20" s="2274"/>
      <c r="M20" s="2274"/>
      <c r="N20" s="2274"/>
      <c r="O20" s="2275"/>
      <c r="P20" s="2248" t="s">
        <v>115</v>
      </c>
      <c r="Q20" s="2249"/>
      <c r="R20" s="2249"/>
      <c r="S20" s="2249"/>
      <c r="T20" s="2250"/>
      <c r="U20" s="2250"/>
      <c r="V20" s="2251"/>
      <c r="W20" s="2241" t="s">
        <v>615</v>
      </c>
      <c r="X20" s="2242"/>
      <c r="Y20" s="2242"/>
      <c r="Z20" s="2243"/>
    </row>
    <row r="21" spans="2:26" ht="21" customHeight="1">
      <c r="B21" s="2201"/>
      <c r="C21" s="2202"/>
      <c r="D21" s="2202"/>
      <c r="E21" s="2244"/>
      <c r="F21" s="2276"/>
      <c r="G21" s="2277"/>
      <c r="H21" s="2277"/>
      <c r="I21" s="2277"/>
      <c r="J21" s="2278"/>
      <c r="K21" s="2276"/>
      <c r="L21" s="2277"/>
      <c r="M21" s="2277"/>
      <c r="N21" s="2277"/>
      <c r="O21" s="2278"/>
      <c r="P21" s="2245"/>
      <c r="Q21" s="2246"/>
      <c r="R21" s="2246"/>
      <c r="S21" s="2247"/>
      <c r="T21" s="2214" t="s">
        <v>116</v>
      </c>
      <c r="U21" s="2215"/>
      <c r="V21" s="2216"/>
      <c r="W21" s="2201"/>
      <c r="X21" s="2202"/>
      <c r="Y21" s="2202"/>
      <c r="Z21" s="2244"/>
    </row>
    <row r="22" spans="2:26" ht="16.5" customHeight="1">
      <c r="B22" s="2231" t="s">
        <v>616</v>
      </c>
      <c r="C22" s="2188"/>
      <c r="D22" s="2189"/>
      <c r="E22" s="2190"/>
      <c r="F22" s="2188"/>
      <c r="G22" s="2189"/>
      <c r="H22" s="2189"/>
      <c r="I22" s="2189"/>
      <c r="J22" s="2190"/>
      <c r="K22" s="2188"/>
      <c r="L22" s="2189"/>
      <c r="M22" s="2189"/>
      <c r="N22" s="2189"/>
      <c r="O22" s="2190"/>
      <c r="P22" s="2188"/>
      <c r="Q22" s="2194"/>
      <c r="R22" s="2194"/>
      <c r="S22" s="2194"/>
      <c r="T22" s="2188"/>
      <c r="U22" s="2194"/>
      <c r="V22" s="2175"/>
      <c r="W22" s="2188"/>
      <c r="X22" s="2189"/>
      <c r="Y22" s="2189"/>
      <c r="Z22" s="2190"/>
    </row>
    <row r="23" spans="2:26" ht="16.5" customHeight="1">
      <c r="B23" s="2232"/>
      <c r="C23" s="2188"/>
      <c r="D23" s="2189"/>
      <c r="E23" s="2190"/>
      <c r="F23" s="2188"/>
      <c r="G23" s="2189"/>
      <c r="H23" s="2189"/>
      <c r="I23" s="2189"/>
      <c r="J23" s="2190"/>
      <c r="K23" s="2188"/>
      <c r="L23" s="2189"/>
      <c r="M23" s="2189"/>
      <c r="N23" s="2189"/>
      <c r="O23" s="2190"/>
      <c r="P23" s="2188"/>
      <c r="Q23" s="2194"/>
      <c r="R23" s="2194"/>
      <c r="S23" s="2194"/>
      <c r="T23" s="2188"/>
      <c r="U23" s="2194"/>
      <c r="V23" s="2175"/>
      <c r="W23" s="2188"/>
      <c r="X23" s="2189"/>
      <c r="Y23" s="2189"/>
      <c r="Z23" s="2190"/>
    </row>
    <row r="24" spans="2:26" ht="16.5" customHeight="1">
      <c r="B24" s="2232"/>
      <c r="C24" s="2188"/>
      <c r="D24" s="2189"/>
      <c r="E24" s="2190"/>
      <c r="F24" s="2188"/>
      <c r="G24" s="2189"/>
      <c r="H24" s="2189"/>
      <c r="I24" s="2189"/>
      <c r="J24" s="2190"/>
      <c r="K24" s="2188"/>
      <c r="L24" s="2189"/>
      <c r="M24" s="2189"/>
      <c r="N24" s="2189"/>
      <c r="O24" s="2190"/>
      <c r="P24" s="2188"/>
      <c r="Q24" s="2194"/>
      <c r="R24" s="2194"/>
      <c r="S24" s="2194"/>
      <c r="T24" s="2188"/>
      <c r="U24" s="2194"/>
      <c r="V24" s="2175"/>
      <c r="W24" s="2188"/>
      <c r="X24" s="2189"/>
      <c r="Y24" s="2189"/>
      <c r="Z24" s="2190"/>
    </row>
    <row r="25" spans="2:26" ht="16.5" customHeight="1">
      <c r="B25" s="2232"/>
      <c r="C25" s="2188"/>
      <c r="D25" s="2189"/>
      <c r="E25" s="2190"/>
      <c r="F25" s="2188"/>
      <c r="G25" s="2189"/>
      <c r="H25" s="2189"/>
      <c r="I25" s="2189"/>
      <c r="J25" s="2190"/>
      <c r="K25" s="2188"/>
      <c r="L25" s="2189"/>
      <c r="M25" s="2189"/>
      <c r="N25" s="2189"/>
      <c r="O25" s="2190"/>
      <c r="P25" s="2188"/>
      <c r="Q25" s="2194"/>
      <c r="R25" s="2194"/>
      <c r="S25" s="2194"/>
      <c r="T25" s="2188"/>
      <c r="U25" s="2194"/>
      <c r="V25" s="2175"/>
      <c r="W25" s="2188"/>
      <c r="X25" s="2189"/>
      <c r="Y25" s="2189"/>
      <c r="Z25" s="2190"/>
    </row>
    <row r="26" spans="2:26" ht="16.5" customHeight="1" thickBot="1">
      <c r="B26" s="2233"/>
      <c r="C26" s="2225"/>
      <c r="D26" s="2226"/>
      <c r="E26" s="2227"/>
      <c r="F26" s="2225"/>
      <c r="G26" s="2226"/>
      <c r="H26" s="2226"/>
      <c r="I26" s="2226"/>
      <c r="J26" s="2227"/>
      <c r="K26" s="2225"/>
      <c r="L26" s="2226"/>
      <c r="M26" s="2226"/>
      <c r="N26" s="2226"/>
      <c r="O26" s="2227"/>
      <c r="P26" s="2236"/>
      <c r="Q26" s="2170"/>
      <c r="R26" s="2170"/>
      <c r="S26" s="2170"/>
      <c r="T26" s="2225"/>
      <c r="U26" s="2237"/>
      <c r="V26" s="2238"/>
      <c r="W26" s="2225"/>
      <c r="X26" s="2226"/>
      <c r="Y26" s="2226"/>
      <c r="Z26" s="2227"/>
    </row>
    <row r="27" spans="2:26" ht="19.5" customHeight="1" thickBot="1" thickTop="1">
      <c r="B27" s="2228" t="s">
        <v>769</v>
      </c>
      <c r="C27" s="2229"/>
      <c r="D27" s="2229"/>
      <c r="E27" s="2230"/>
      <c r="F27" s="2220"/>
      <c r="G27" s="2221"/>
      <c r="H27" s="2221"/>
      <c r="I27" s="2221"/>
      <c r="J27" s="2222"/>
      <c r="K27" s="2220"/>
      <c r="L27" s="2221"/>
      <c r="M27" s="2221"/>
      <c r="N27" s="2221"/>
      <c r="O27" s="2222"/>
      <c r="P27" s="2220"/>
      <c r="Q27" s="2223"/>
      <c r="R27" s="2223"/>
      <c r="S27" s="2224"/>
      <c r="T27" s="2236"/>
      <c r="U27" s="2170"/>
      <c r="V27" s="2171"/>
      <c r="W27" s="2220"/>
      <c r="X27" s="2221"/>
      <c r="Y27" s="2221"/>
      <c r="Z27" s="2222"/>
    </row>
    <row r="28" spans="2:26" ht="16.5" customHeight="1">
      <c r="B28" s="2234" t="s">
        <v>476</v>
      </c>
      <c r="C28" s="2217"/>
      <c r="D28" s="2218"/>
      <c r="E28" s="2219"/>
      <c r="F28" s="2217"/>
      <c r="G28" s="2218"/>
      <c r="H28" s="2218"/>
      <c r="I28" s="2218"/>
      <c r="J28" s="2219"/>
      <c r="K28" s="2217"/>
      <c r="L28" s="2218"/>
      <c r="M28" s="2218"/>
      <c r="N28" s="2218"/>
      <c r="O28" s="2219"/>
      <c r="P28" s="2217"/>
      <c r="Q28" s="2202"/>
      <c r="R28" s="2202"/>
      <c r="S28" s="2202"/>
      <c r="T28" s="2191"/>
      <c r="U28" s="2239"/>
      <c r="V28" s="2240"/>
      <c r="W28" s="2217"/>
      <c r="X28" s="2218"/>
      <c r="Y28" s="2218"/>
      <c r="Z28" s="2219"/>
    </row>
    <row r="29" spans="2:26" ht="16.5" customHeight="1">
      <c r="B29" s="2234"/>
      <c r="C29" s="2188"/>
      <c r="D29" s="2189"/>
      <c r="E29" s="2190"/>
      <c r="F29" s="2188"/>
      <c r="G29" s="2189"/>
      <c r="H29" s="2189"/>
      <c r="I29" s="2189"/>
      <c r="J29" s="2190"/>
      <c r="K29" s="2188"/>
      <c r="L29" s="2189"/>
      <c r="M29" s="2189"/>
      <c r="N29" s="2189"/>
      <c r="O29" s="2190"/>
      <c r="P29" s="2188"/>
      <c r="Q29" s="2194"/>
      <c r="R29" s="2194"/>
      <c r="S29" s="2194"/>
      <c r="T29" s="2188"/>
      <c r="U29" s="2194"/>
      <c r="V29" s="2175"/>
      <c r="W29" s="2188"/>
      <c r="X29" s="2189"/>
      <c r="Y29" s="2189"/>
      <c r="Z29" s="2190"/>
    </row>
    <row r="30" spans="2:26" ht="16.5" customHeight="1">
      <c r="B30" s="2234"/>
      <c r="C30" s="2188"/>
      <c r="D30" s="2189"/>
      <c r="E30" s="2190"/>
      <c r="F30" s="2188"/>
      <c r="G30" s="2189"/>
      <c r="H30" s="2189"/>
      <c r="I30" s="2189"/>
      <c r="J30" s="2190"/>
      <c r="K30" s="2188"/>
      <c r="L30" s="2189"/>
      <c r="M30" s="2189"/>
      <c r="N30" s="2189"/>
      <c r="O30" s="2190"/>
      <c r="P30" s="2188"/>
      <c r="Q30" s="2194"/>
      <c r="R30" s="2194"/>
      <c r="S30" s="2194"/>
      <c r="T30" s="2188"/>
      <c r="U30" s="2194"/>
      <c r="V30" s="2175"/>
      <c r="W30" s="2188"/>
      <c r="X30" s="2189"/>
      <c r="Y30" s="2189"/>
      <c r="Z30" s="2190"/>
    </row>
    <row r="31" spans="2:26" ht="16.5" customHeight="1" thickBot="1">
      <c r="B31" s="2235"/>
      <c r="C31" s="2188"/>
      <c r="D31" s="2189"/>
      <c r="E31" s="2190"/>
      <c r="F31" s="2188"/>
      <c r="G31" s="2189"/>
      <c r="H31" s="2189"/>
      <c r="I31" s="2189"/>
      <c r="J31" s="2190"/>
      <c r="K31" s="2188"/>
      <c r="L31" s="2189"/>
      <c r="M31" s="2189"/>
      <c r="N31" s="2189"/>
      <c r="O31" s="2190"/>
      <c r="P31" s="2236"/>
      <c r="Q31" s="2170"/>
      <c r="R31" s="2170"/>
      <c r="S31" s="2170"/>
      <c r="T31" s="2236"/>
      <c r="U31" s="2170"/>
      <c r="V31" s="2171"/>
      <c r="W31" s="2188"/>
      <c r="X31" s="2189"/>
      <c r="Y31" s="2189"/>
      <c r="Z31" s="2190"/>
    </row>
    <row r="32" spans="2:26" ht="19.5" customHeight="1" thickBot="1" thickTop="1">
      <c r="B32" s="2258" t="s">
        <v>770</v>
      </c>
      <c r="C32" s="2259"/>
      <c r="D32" s="2259"/>
      <c r="E32" s="2260"/>
      <c r="F32" s="2195"/>
      <c r="G32" s="2196"/>
      <c r="H32" s="2196"/>
      <c r="I32" s="2196"/>
      <c r="J32" s="2197"/>
      <c r="K32" s="2195"/>
      <c r="L32" s="2196"/>
      <c r="M32" s="2196"/>
      <c r="N32" s="2196"/>
      <c r="O32" s="2197"/>
      <c r="P32" s="2220"/>
      <c r="Q32" s="2223"/>
      <c r="R32" s="2223"/>
      <c r="S32" s="2224"/>
      <c r="T32" s="2220"/>
      <c r="U32" s="2223"/>
      <c r="V32" s="2224"/>
      <c r="W32" s="2195"/>
      <c r="X32" s="2196"/>
      <c r="Y32" s="2196"/>
      <c r="Z32" s="2197"/>
    </row>
    <row r="33" spans="2:26" ht="19.5" customHeight="1">
      <c r="B33" s="2261" t="s">
        <v>771</v>
      </c>
      <c r="C33" s="2262"/>
      <c r="D33" s="2262"/>
      <c r="E33" s="2263"/>
      <c r="F33" s="2191"/>
      <c r="G33" s="2192"/>
      <c r="H33" s="2192"/>
      <c r="I33" s="2192"/>
      <c r="J33" s="2193"/>
      <c r="K33" s="2191"/>
      <c r="L33" s="2192"/>
      <c r="M33" s="2192"/>
      <c r="N33" s="2192"/>
      <c r="O33" s="2193"/>
      <c r="P33" s="2217"/>
      <c r="Q33" s="2202"/>
      <c r="R33" s="2202"/>
      <c r="S33" s="2202"/>
      <c r="T33" s="2217"/>
      <c r="U33" s="2202"/>
      <c r="V33" s="2244"/>
      <c r="W33" s="2191"/>
      <c r="X33" s="2192"/>
      <c r="Y33" s="2192"/>
      <c r="Z33" s="2193"/>
    </row>
    <row r="34" ht="6.75" customHeight="1"/>
    <row r="35" spans="2:26" ht="14.25">
      <c r="B35" s="478" t="s">
        <v>590</v>
      </c>
      <c r="W35" s="2279" t="s">
        <v>570</v>
      </c>
      <c r="X35" s="2279"/>
      <c r="Y35" s="2279"/>
      <c r="Z35" s="2279"/>
    </row>
    <row r="36" spans="23:26" ht="6" customHeight="1">
      <c r="W36" s="2280"/>
      <c r="X36" s="2280"/>
      <c r="Y36" s="2280"/>
      <c r="Z36" s="2280"/>
    </row>
    <row r="37" spans="2:26" ht="30" customHeight="1">
      <c r="B37" s="2241" t="s">
        <v>614</v>
      </c>
      <c r="C37" s="2242"/>
      <c r="D37" s="2242"/>
      <c r="E37" s="2243"/>
      <c r="F37" s="2273" t="s">
        <v>104</v>
      </c>
      <c r="G37" s="2274"/>
      <c r="H37" s="2274"/>
      <c r="I37" s="2274"/>
      <c r="J37" s="2275"/>
      <c r="K37" s="2273" t="s">
        <v>105</v>
      </c>
      <c r="L37" s="2274"/>
      <c r="M37" s="2274"/>
      <c r="N37" s="2274"/>
      <c r="O37" s="2275"/>
      <c r="P37" s="2248" t="s">
        <v>106</v>
      </c>
      <c r="Q37" s="2249"/>
      <c r="R37" s="2249"/>
      <c r="S37" s="2249"/>
      <c r="T37" s="2250"/>
      <c r="U37" s="2250"/>
      <c r="V37" s="2251"/>
      <c r="W37" s="2241" t="s">
        <v>615</v>
      </c>
      <c r="X37" s="2242"/>
      <c r="Y37" s="2242"/>
      <c r="Z37" s="2243"/>
    </row>
    <row r="38" spans="2:26" ht="21" customHeight="1">
      <c r="B38" s="2201"/>
      <c r="C38" s="2202"/>
      <c r="D38" s="2202"/>
      <c r="E38" s="2244"/>
      <c r="F38" s="2276"/>
      <c r="G38" s="2277"/>
      <c r="H38" s="2277"/>
      <c r="I38" s="2277"/>
      <c r="J38" s="2278"/>
      <c r="K38" s="2276"/>
      <c r="L38" s="2277"/>
      <c r="M38" s="2277"/>
      <c r="N38" s="2277"/>
      <c r="O38" s="2278"/>
      <c r="P38" s="2245"/>
      <c r="Q38" s="2246"/>
      <c r="R38" s="2246"/>
      <c r="S38" s="2247"/>
      <c r="T38" s="2214" t="s">
        <v>116</v>
      </c>
      <c r="U38" s="2215"/>
      <c r="V38" s="2216"/>
      <c r="W38" s="2201"/>
      <c r="X38" s="2202"/>
      <c r="Y38" s="2202"/>
      <c r="Z38" s="2244"/>
    </row>
    <row r="39" spans="2:26" ht="16.5" customHeight="1">
      <c r="B39" s="2231" t="s">
        <v>616</v>
      </c>
      <c r="C39" s="2188"/>
      <c r="D39" s="2189"/>
      <c r="E39" s="2190"/>
      <c r="F39" s="2188"/>
      <c r="G39" s="2189"/>
      <c r="H39" s="2189"/>
      <c r="I39" s="2189"/>
      <c r="J39" s="2190"/>
      <c r="K39" s="2188"/>
      <c r="L39" s="2189"/>
      <c r="M39" s="2189"/>
      <c r="N39" s="2189"/>
      <c r="O39" s="2190"/>
      <c r="P39" s="2188"/>
      <c r="Q39" s="2194"/>
      <c r="R39" s="2194"/>
      <c r="S39" s="2194"/>
      <c r="T39" s="2188"/>
      <c r="U39" s="2194"/>
      <c r="V39" s="2175"/>
      <c r="W39" s="2188"/>
      <c r="X39" s="2189"/>
      <c r="Y39" s="2189"/>
      <c r="Z39" s="2190"/>
    </row>
    <row r="40" spans="2:26" ht="16.5" customHeight="1">
      <c r="B40" s="2232"/>
      <c r="C40" s="2188"/>
      <c r="D40" s="2194"/>
      <c r="E40" s="2175"/>
      <c r="F40" s="2188"/>
      <c r="G40" s="2189"/>
      <c r="H40" s="2189"/>
      <c r="I40" s="2189"/>
      <c r="J40" s="2190"/>
      <c r="K40" s="2188"/>
      <c r="L40" s="2189"/>
      <c r="M40" s="2189"/>
      <c r="N40" s="2189"/>
      <c r="O40" s="2190"/>
      <c r="P40" s="2188"/>
      <c r="Q40" s="2194"/>
      <c r="R40" s="2194"/>
      <c r="S40" s="2194"/>
      <c r="T40" s="2188"/>
      <c r="U40" s="2194"/>
      <c r="V40" s="2175"/>
      <c r="W40" s="2188"/>
      <c r="X40" s="2189"/>
      <c r="Y40" s="2189"/>
      <c r="Z40" s="2190"/>
    </row>
    <row r="41" spans="2:26" ht="16.5" customHeight="1">
      <c r="B41" s="2232"/>
      <c r="C41" s="2188"/>
      <c r="D41" s="2189"/>
      <c r="E41" s="2190"/>
      <c r="F41" s="2188"/>
      <c r="G41" s="2189"/>
      <c r="H41" s="2189"/>
      <c r="I41" s="2189"/>
      <c r="J41" s="2190"/>
      <c r="K41" s="2188"/>
      <c r="L41" s="2194"/>
      <c r="M41" s="2194"/>
      <c r="N41" s="2194"/>
      <c r="O41" s="2175"/>
      <c r="P41" s="2188"/>
      <c r="Q41" s="2194"/>
      <c r="R41" s="2194"/>
      <c r="S41" s="2194"/>
      <c r="T41" s="2188"/>
      <c r="U41" s="2194"/>
      <c r="V41" s="2175"/>
      <c r="W41" s="2188"/>
      <c r="X41" s="2189"/>
      <c r="Y41" s="2189"/>
      <c r="Z41" s="2190"/>
    </row>
    <row r="42" spans="2:26" ht="16.5" customHeight="1">
      <c r="B42" s="2232"/>
      <c r="C42" s="2188"/>
      <c r="D42" s="2189"/>
      <c r="E42" s="2190"/>
      <c r="F42" s="2188"/>
      <c r="G42" s="2189"/>
      <c r="H42" s="2189"/>
      <c r="I42" s="2189"/>
      <c r="J42" s="2190"/>
      <c r="K42" s="2188"/>
      <c r="L42" s="2189"/>
      <c r="M42" s="2189"/>
      <c r="N42" s="2189"/>
      <c r="O42" s="2190"/>
      <c r="P42" s="2188"/>
      <c r="Q42" s="2194"/>
      <c r="R42" s="2194"/>
      <c r="S42" s="2194"/>
      <c r="T42" s="2188"/>
      <c r="U42" s="2194"/>
      <c r="V42" s="2175"/>
      <c r="W42" s="2188"/>
      <c r="X42" s="2189"/>
      <c r="Y42" s="2189"/>
      <c r="Z42" s="2190"/>
    </row>
    <row r="43" spans="2:26" ht="16.5" customHeight="1" thickBot="1">
      <c r="B43" s="2233"/>
      <c r="C43" s="2225"/>
      <c r="D43" s="2226"/>
      <c r="E43" s="2227"/>
      <c r="F43" s="2225"/>
      <c r="G43" s="2226"/>
      <c r="H43" s="2226"/>
      <c r="I43" s="2226"/>
      <c r="J43" s="2227"/>
      <c r="K43" s="2225"/>
      <c r="L43" s="2226"/>
      <c r="M43" s="2226"/>
      <c r="N43" s="2226"/>
      <c r="O43" s="2227"/>
      <c r="P43" s="2236"/>
      <c r="Q43" s="2170"/>
      <c r="R43" s="2170"/>
      <c r="S43" s="2170"/>
      <c r="T43" s="2225"/>
      <c r="U43" s="2237"/>
      <c r="V43" s="2238"/>
      <c r="W43" s="2225"/>
      <c r="X43" s="2226"/>
      <c r="Y43" s="2226"/>
      <c r="Z43" s="2227"/>
    </row>
    <row r="44" spans="2:26" ht="19.5" customHeight="1" thickBot="1" thickTop="1">
      <c r="B44" s="2228" t="s">
        <v>769</v>
      </c>
      <c r="C44" s="2229"/>
      <c r="D44" s="2229"/>
      <c r="E44" s="2230"/>
      <c r="F44" s="2195"/>
      <c r="G44" s="2196"/>
      <c r="H44" s="2196"/>
      <c r="I44" s="2196"/>
      <c r="J44" s="2197"/>
      <c r="K44" s="2195"/>
      <c r="L44" s="2196"/>
      <c r="M44" s="2196"/>
      <c r="N44" s="2196"/>
      <c r="O44" s="2197"/>
      <c r="P44" s="2220"/>
      <c r="Q44" s="2223"/>
      <c r="R44" s="2223"/>
      <c r="S44" s="2224"/>
      <c r="T44" s="2236"/>
      <c r="U44" s="2170"/>
      <c r="V44" s="2171"/>
      <c r="W44" s="2195"/>
      <c r="X44" s="2196"/>
      <c r="Y44" s="2196"/>
      <c r="Z44" s="2197"/>
    </row>
    <row r="45" spans="2:26" ht="16.5" customHeight="1">
      <c r="B45" s="2234" t="s">
        <v>476</v>
      </c>
      <c r="C45" s="2191"/>
      <c r="D45" s="2192"/>
      <c r="E45" s="2193"/>
      <c r="F45" s="2191"/>
      <c r="G45" s="2192"/>
      <c r="H45" s="2192"/>
      <c r="I45" s="2192"/>
      <c r="J45" s="2193"/>
      <c r="K45" s="2191"/>
      <c r="L45" s="2192"/>
      <c r="M45" s="2192"/>
      <c r="N45" s="2192"/>
      <c r="O45" s="2193"/>
      <c r="P45" s="2217"/>
      <c r="Q45" s="2202"/>
      <c r="R45" s="2202"/>
      <c r="S45" s="2202"/>
      <c r="T45" s="2191"/>
      <c r="U45" s="2239"/>
      <c r="V45" s="2240"/>
      <c r="W45" s="2191"/>
      <c r="X45" s="2192"/>
      <c r="Y45" s="2192"/>
      <c r="Z45" s="2193"/>
    </row>
    <row r="46" spans="2:26" ht="16.5" customHeight="1">
      <c r="B46" s="2234"/>
      <c r="C46" s="2188"/>
      <c r="D46" s="2189"/>
      <c r="E46" s="2190"/>
      <c r="F46" s="2188"/>
      <c r="G46" s="2189"/>
      <c r="H46" s="2189"/>
      <c r="I46" s="2189"/>
      <c r="J46" s="2190"/>
      <c r="K46" s="2188"/>
      <c r="L46" s="2189"/>
      <c r="M46" s="2189"/>
      <c r="N46" s="2189"/>
      <c r="O46" s="2190"/>
      <c r="P46" s="2188"/>
      <c r="Q46" s="2194"/>
      <c r="R46" s="2194"/>
      <c r="S46" s="2194"/>
      <c r="T46" s="2188"/>
      <c r="U46" s="2194"/>
      <c r="V46" s="2175"/>
      <c r="W46" s="2188"/>
      <c r="X46" s="2189"/>
      <c r="Y46" s="2189"/>
      <c r="Z46" s="2190"/>
    </row>
    <row r="47" spans="2:26" ht="16.5" customHeight="1">
      <c r="B47" s="2234"/>
      <c r="C47" s="2188"/>
      <c r="D47" s="2189"/>
      <c r="E47" s="2190"/>
      <c r="F47" s="2188"/>
      <c r="G47" s="2189"/>
      <c r="H47" s="2189"/>
      <c r="I47" s="2189"/>
      <c r="J47" s="2190"/>
      <c r="K47" s="2188"/>
      <c r="L47" s="2189"/>
      <c r="M47" s="2189"/>
      <c r="N47" s="2189"/>
      <c r="O47" s="2190"/>
      <c r="P47" s="2188"/>
      <c r="Q47" s="2194"/>
      <c r="R47" s="2194"/>
      <c r="S47" s="2194"/>
      <c r="T47" s="2188"/>
      <c r="U47" s="2194"/>
      <c r="V47" s="2175"/>
      <c r="W47" s="2188"/>
      <c r="X47" s="2189"/>
      <c r="Y47" s="2189"/>
      <c r="Z47" s="2190"/>
    </row>
    <row r="48" spans="2:26" ht="16.5" customHeight="1" thickBot="1">
      <c r="B48" s="2235"/>
      <c r="C48" s="2188"/>
      <c r="D48" s="2189"/>
      <c r="E48" s="2190"/>
      <c r="F48" s="2188"/>
      <c r="G48" s="2189"/>
      <c r="H48" s="2189"/>
      <c r="I48" s="2189"/>
      <c r="J48" s="2190"/>
      <c r="K48" s="2188"/>
      <c r="L48" s="2189"/>
      <c r="M48" s="2189"/>
      <c r="N48" s="2189"/>
      <c r="O48" s="2190"/>
      <c r="P48" s="2236"/>
      <c r="Q48" s="2170"/>
      <c r="R48" s="2170"/>
      <c r="S48" s="2170"/>
      <c r="T48" s="2236"/>
      <c r="U48" s="2170"/>
      <c r="V48" s="2171"/>
      <c r="W48" s="2188"/>
      <c r="X48" s="2189"/>
      <c r="Y48" s="2189"/>
      <c r="Z48" s="2190"/>
    </row>
    <row r="49" spans="2:26" ht="19.5" customHeight="1" thickBot="1" thickTop="1">
      <c r="B49" s="2258" t="s">
        <v>770</v>
      </c>
      <c r="C49" s="2259"/>
      <c r="D49" s="2259"/>
      <c r="E49" s="2260"/>
      <c r="F49" s="2195"/>
      <c r="G49" s="2196"/>
      <c r="H49" s="2196"/>
      <c r="I49" s="2196"/>
      <c r="J49" s="2197"/>
      <c r="K49" s="2220"/>
      <c r="L49" s="2223"/>
      <c r="M49" s="2223"/>
      <c r="N49" s="2223"/>
      <c r="O49" s="2224"/>
      <c r="P49" s="2220"/>
      <c r="Q49" s="2223"/>
      <c r="R49" s="2223"/>
      <c r="S49" s="2224"/>
      <c r="T49" s="2220"/>
      <c r="U49" s="2223"/>
      <c r="V49" s="2224"/>
      <c r="W49" s="2195"/>
      <c r="X49" s="2196"/>
      <c r="Y49" s="2196"/>
      <c r="Z49" s="2197"/>
    </row>
    <row r="50" spans="2:26" ht="19.5" customHeight="1">
      <c r="B50" s="2298" t="s">
        <v>771</v>
      </c>
      <c r="C50" s="2299"/>
      <c r="D50" s="2299"/>
      <c r="E50" s="2300"/>
      <c r="F50" s="2191"/>
      <c r="G50" s="2192"/>
      <c r="H50" s="2192"/>
      <c r="I50" s="2192"/>
      <c r="J50" s="2193"/>
      <c r="K50" s="2191"/>
      <c r="L50" s="2192"/>
      <c r="M50" s="2192"/>
      <c r="N50" s="2192"/>
      <c r="O50" s="2193"/>
      <c r="P50" s="2217"/>
      <c r="Q50" s="2202"/>
      <c r="R50" s="2202"/>
      <c r="S50" s="2202"/>
      <c r="T50" s="2217"/>
      <c r="U50" s="2202"/>
      <c r="V50" s="2244"/>
      <c r="W50" s="2191"/>
      <c r="X50" s="2192"/>
      <c r="Y50" s="2192"/>
      <c r="Z50" s="2193"/>
    </row>
    <row r="51" ht="6" customHeight="1"/>
    <row r="52" spans="2:26" ht="14.25" customHeight="1">
      <c r="B52" s="478" t="s">
        <v>14</v>
      </c>
      <c r="W52" s="2279" t="s">
        <v>570</v>
      </c>
      <c r="X52" s="2279"/>
      <c r="Y52" s="2279"/>
      <c r="Z52" s="2279"/>
    </row>
    <row r="53" spans="23:26" ht="6" customHeight="1">
      <c r="W53" s="2280"/>
      <c r="X53" s="2280"/>
      <c r="Y53" s="2280"/>
      <c r="Z53" s="2280"/>
    </row>
    <row r="54" spans="2:26" ht="30" customHeight="1">
      <c r="B54" s="2241" t="s">
        <v>614</v>
      </c>
      <c r="C54" s="2242"/>
      <c r="D54" s="2242"/>
      <c r="E54" s="2243"/>
      <c r="F54" s="2273" t="s">
        <v>107</v>
      </c>
      <c r="G54" s="2274"/>
      <c r="H54" s="2274"/>
      <c r="I54" s="2274"/>
      <c r="J54" s="2275"/>
      <c r="K54" s="2273" t="s">
        <v>108</v>
      </c>
      <c r="L54" s="2274"/>
      <c r="M54" s="2274"/>
      <c r="N54" s="2274"/>
      <c r="O54" s="2275"/>
      <c r="P54" s="2248" t="s">
        <v>109</v>
      </c>
      <c r="Q54" s="2249"/>
      <c r="R54" s="2249"/>
      <c r="S54" s="2249"/>
      <c r="T54" s="2250"/>
      <c r="U54" s="2250"/>
      <c r="V54" s="2251"/>
      <c r="W54" s="2241" t="s">
        <v>615</v>
      </c>
      <c r="X54" s="2242"/>
      <c r="Y54" s="2242"/>
      <c r="Z54" s="2243"/>
    </row>
    <row r="55" spans="2:26" ht="21" customHeight="1">
      <c r="B55" s="2201"/>
      <c r="C55" s="2202"/>
      <c r="D55" s="2202"/>
      <c r="E55" s="2244"/>
      <c r="F55" s="2276"/>
      <c r="G55" s="2277"/>
      <c r="H55" s="2277"/>
      <c r="I55" s="2277"/>
      <c r="J55" s="2278"/>
      <c r="K55" s="2276"/>
      <c r="L55" s="2277"/>
      <c r="M55" s="2277"/>
      <c r="N55" s="2277"/>
      <c r="O55" s="2278"/>
      <c r="P55" s="2245"/>
      <c r="Q55" s="2246"/>
      <c r="R55" s="2246"/>
      <c r="S55" s="2247"/>
      <c r="T55" s="2214" t="s">
        <v>116</v>
      </c>
      <c r="U55" s="2215"/>
      <c r="V55" s="2216"/>
      <c r="W55" s="2201"/>
      <c r="X55" s="2202"/>
      <c r="Y55" s="2202"/>
      <c r="Z55" s="2244"/>
    </row>
    <row r="56" spans="2:26" ht="15.75" customHeight="1">
      <c r="B56" s="2231" t="s">
        <v>616</v>
      </c>
      <c r="C56" s="2287" t="s">
        <v>782</v>
      </c>
      <c r="D56" s="2189"/>
      <c r="E56" s="2190"/>
      <c r="F56" s="2284">
        <f>1601.933</f>
        <v>1601.933</v>
      </c>
      <c r="G56" s="2285"/>
      <c r="H56" s="2285"/>
      <c r="I56" s="2285"/>
      <c r="J56" s="2286"/>
      <c r="K56" s="2284">
        <f>19812.784</f>
        <v>19812.784</v>
      </c>
      <c r="L56" s="2285"/>
      <c r="M56" s="2285"/>
      <c r="N56" s="2285"/>
      <c r="O56" s="2286"/>
      <c r="P56" s="2284">
        <f>12143.957+9766.613</f>
        <v>21910.57</v>
      </c>
      <c r="Q56" s="2293"/>
      <c r="R56" s="2293"/>
      <c r="S56" s="2294"/>
      <c r="T56" s="2188"/>
      <c r="U56" s="2194"/>
      <c r="V56" s="2175"/>
      <c r="W56" s="2284">
        <f>SUM(F56:S56)</f>
        <v>43325.287</v>
      </c>
      <c r="X56" s="2288"/>
      <c r="Y56" s="2288"/>
      <c r="Z56" s="2289"/>
    </row>
    <row r="57" spans="2:26" ht="15.75" customHeight="1">
      <c r="B57" s="2232"/>
      <c r="C57" s="2188"/>
      <c r="D57" s="2194"/>
      <c r="E57" s="2175"/>
      <c r="F57" s="2188"/>
      <c r="G57" s="2189"/>
      <c r="H57" s="2189"/>
      <c r="I57" s="2189"/>
      <c r="J57" s="2190"/>
      <c r="K57" s="2188"/>
      <c r="L57" s="2189"/>
      <c r="M57" s="2189"/>
      <c r="N57" s="2189"/>
      <c r="O57" s="2190"/>
      <c r="P57" s="2188"/>
      <c r="Q57" s="2194"/>
      <c r="R57" s="2194"/>
      <c r="S57" s="2194"/>
      <c r="T57" s="2188"/>
      <c r="U57" s="2194"/>
      <c r="V57" s="2175"/>
      <c r="W57" s="2188"/>
      <c r="X57" s="2189"/>
      <c r="Y57" s="2189"/>
      <c r="Z57" s="2190"/>
    </row>
    <row r="58" spans="2:26" ht="15.75" customHeight="1">
      <c r="B58" s="2232"/>
      <c r="C58" s="2188"/>
      <c r="D58" s="2189"/>
      <c r="E58" s="2190"/>
      <c r="F58" s="2188"/>
      <c r="G58" s="2189"/>
      <c r="H58" s="2189"/>
      <c r="I58" s="2189"/>
      <c r="J58" s="2190"/>
      <c r="K58" s="2188"/>
      <c r="L58" s="2194"/>
      <c r="M58" s="2194"/>
      <c r="N58" s="2194"/>
      <c r="O58" s="2175"/>
      <c r="P58" s="2188"/>
      <c r="Q58" s="2194"/>
      <c r="R58" s="2194"/>
      <c r="S58" s="2194"/>
      <c r="T58" s="2188"/>
      <c r="U58" s="2194"/>
      <c r="V58" s="2175"/>
      <c r="W58" s="2188"/>
      <c r="X58" s="2189"/>
      <c r="Y58" s="2189"/>
      <c r="Z58" s="2190"/>
    </row>
    <row r="59" spans="2:26" ht="15.75" customHeight="1">
      <c r="B59" s="2232"/>
      <c r="C59" s="2188"/>
      <c r="D59" s="2189"/>
      <c r="E59" s="2190"/>
      <c r="F59" s="2188"/>
      <c r="G59" s="2189"/>
      <c r="H59" s="2189"/>
      <c r="I59" s="2189"/>
      <c r="J59" s="2190"/>
      <c r="K59" s="2188"/>
      <c r="L59" s="2189"/>
      <c r="M59" s="2189"/>
      <c r="N59" s="2189"/>
      <c r="O59" s="2190"/>
      <c r="P59" s="2188"/>
      <c r="Q59" s="2194"/>
      <c r="R59" s="2194"/>
      <c r="S59" s="2194"/>
      <c r="T59" s="2188"/>
      <c r="U59" s="2194"/>
      <c r="V59" s="2175"/>
      <c r="W59" s="2188"/>
      <c r="X59" s="2189"/>
      <c r="Y59" s="2189"/>
      <c r="Z59" s="2190"/>
    </row>
    <row r="60" spans="2:26" ht="15.75" customHeight="1" thickBot="1">
      <c r="B60" s="2233"/>
      <c r="C60" s="2225"/>
      <c r="D60" s="2226"/>
      <c r="E60" s="2227"/>
      <c r="F60" s="2225"/>
      <c r="G60" s="2226"/>
      <c r="H60" s="2226"/>
      <c r="I60" s="2226"/>
      <c r="J60" s="2227"/>
      <c r="K60" s="2225"/>
      <c r="L60" s="2226"/>
      <c r="M60" s="2226"/>
      <c r="N60" s="2226"/>
      <c r="O60" s="2227"/>
      <c r="P60" s="2236"/>
      <c r="Q60" s="2170"/>
      <c r="R60" s="2170"/>
      <c r="S60" s="2170"/>
      <c r="T60" s="2225"/>
      <c r="U60" s="2237"/>
      <c r="V60" s="2238"/>
      <c r="W60" s="2225"/>
      <c r="X60" s="2226"/>
      <c r="Y60" s="2226"/>
      <c r="Z60" s="2227"/>
    </row>
    <row r="61" spans="2:26" ht="15.75" customHeight="1" thickBot="1" thickTop="1">
      <c r="B61" s="2228" t="s">
        <v>769</v>
      </c>
      <c r="C61" s="2229"/>
      <c r="D61" s="2229"/>
      <c r="E61" s="2230"/>
      <c r="F61" s="2295">
        <f>SUM(F56:J60)</f>
        <v>1601.933</v>
      </c>
      <c r="G61" s="2296"/>
      <c r="H61" s="2296"/>
      <c r="I61" s="2296"/>
      <c r="J61" s="2297"/>
      <c r="K61" s="2295">
        <f>SUM(K56:O60)</f>
        <v>19812.784</v>
      </c>
      <c r="L61" s="2296"/>
      <c r="M61" s="2296"/>
      <c r="N61" s="2296"/>
      <c r="O61" s="2297"/>
      <c r="P61" s="2290">
        <f>SUM(P56:S60)</f>
        <v>21910.57</v>
      </c>
      <c r="Q61" s="2306"/>
      <c r="R61" s="2306"/>
      <c r="S61" s="2307"/>
      <c r="T61" s="2236"/>
      <c r="U61" s="2170"/>
      <c r="V61" s="2171"/>
      <c r="W61" s="2290">
        <f>SUM(W56:Z60)</f>
        <v>43325.287</v>
      </c>
      <c r="X61" s="2291"/>
      <c r="Y61" s="2291"/>
      <c r="Z61" s="2292"/>
    </row>
    <row r="62" spans="2:26" ht="15.75" customHeight="1">
      <c r="B62" s="2234" t="s">
        <v>476</v>
      </c>
      <c r="C62" s="2191"/>
      <c r="D62" s="2192"/>
      <c r="E62" s="2193"/>
      <c r="F62" s="2191"/>
      <c r="G62" s="2192"/>
      <c r="H62" s="2192"/>
      <c r="I62" s="2192"/>
      <c r="J62" s="2193"/>
      <c r="K62" s="2191"/>
      <c r="L62" s="2192"/>
      <c r="M62" s="2192"/>
      <c r="N62" s="2192"/>
      <c r="O62" s="2193"/>
      <c r="P62" s="2217"/>
      <c r="Q62" s="2202"/>
      <c r="R62" s="2202"/>
      <c r="S62" s="2202"/>
      <c r="T62" s="2191"/>
      <c r="U62" s="2239"/>
      <c r="V62" s="2240"/>
      <c r="W62" s="2191"/>
      <c r="X62" s="2192"/>
      <c r="Y62" s="2192"/>
      <c r="Z62" s="2193"/>
    </row>
    <row r="63" spans="2:26" ht="15.75" customHeight="1">
      <c r="B63" s="2234"/>
      <c r="C63" s="2188"/>
      <c r="D63" s="2189"/>
      <c r="E63" s="2190"/>
      <c r="F63" s="2188"/>
      <c r="G63" s="2189"/>
      <c r="H63" s="2189"/>
      <c r="I63" s="2189"/>
      <c r="J63" s="2190"/>
      <c r="K63" s="2188"/>
      <c r="L63" s="2189"/>
      <c r="M63" s="2189"/>
      <c r="N63" s="2189"/>
      <c r="O63" s="2190"/>
      <c r="P63" s="2188"/>
      <c r="Q63" s="2194"/>
      <c r="R63" s="2194"/>
      <c r="S63" s="2194"/>
      <c r="T63" s="2188"/>
      <c r="U63" s="2194"/>
      <c r="V63" s="2175"/>
      <c r="W63" s="2188"/>
      <c r="X63" s="2189"/>
      <c r="Y63" s="2189"/>
      <c r="Z63" s="2190"/>
    </row>
    <row r="64" spans="2:26" ht="15.75" customHeight="1">
      <c r="B64" s="2234"/>
      <c r="C64" s="2188"/>
      <c r="D64" s="2189"/>
      <c r="E64" s="2190"/>
      <c r="F64" s="2188"/>
      <c r="G64" s="2189"/>
      <c r="H64" s="2189"/>
      <c r="I64" s="2189"/>
      <c r="J64" s="2190"/>
      <c r="K64" s="2188"/>
      <c r="L64" s="2189"/>
      <c r="M64" s="2189"/>
      <c r="N64" s="2189"/>
      <c r="O64" s="2190"/>
      <c r="P64" s="2188"/>
      <c r="Q64" s="2194"/>
      <c r="R64" s="2194"/>
      <c r="S64" s="2194"/>
      <c r="T64" s="2188"/>
      <c r="U64" s="2194"/>
      <c r="V64" s="2175"/>
      <c r="W64" s="2188"/>
      <c r="X64" s="2189"/>
      <c r="Y64" s="2189"/>
      <c r="Z64" s="2190"/>
    </row>
    <row r="65" spans="2:26" ht="15.75" customHeight="1" thickBot="1">
      <c r="B65" s="2235"/>
      <c r="C65" s="2188"/>
      <c r="D65" s="2189"/>
      <c r="E65" s="2190"/>
      <c r="F65" s="2188"/>
      <c r="G65" s="2189"/>
      <c r="H65" s="2189"/>
      <c r="I65" s="2189"/>
      <c r="J65" s="2190"/>
      <c r="K65" s="2188"/>
      <c r="L65" s="2189"/>
      <c r="M65" s="2189"/>
      <c r="N65" s="2189"/>
      <c r="O65" s="2190"/>
      <c r="P65" s="2236"/>
      <c r="Q65" s="2170"/>
      <c r="R65" s="2170"/>
      <c r="S65" s="2170"/>
      <c r="T65" s="2236"/>
      <c r="U65" s="2170"/>
      <c r="V65" s="2171"/>
      <c r="W65" s="2188"/>
      <c r="X65" s="2189"/>
      <c r="Y65" s="2189"/>
      <c r="Z65" s="2190"/>
    </row>
    <row r="66" spans="2:26" ht="15.75" customHeight="1" thickBot="1" thickTop="1">
      <c r="B66" s="2258" t="s">
        <v>770</v>
      </c>
      <c r="C66" s="2259"/>
      <c r="D66" s="2259"/>
      <c r="E66" s="2260"/>
      <c r="F66" s="2195"/>
      <c r="G66" s="2196"/>
      <c r="H66" s="2196"/>
      <c r="I66" s="2196"/>
      <c r="J66" s="2197"/>
      <c r="K66" s="2220"/>
      <c r="L66" s="2223"/>
      <c r="M66" s="2223"/>
      <c r="N66" s="2223"/>
      <c r="O66" s="2224"/>
      <c r="P66" s="2220"/>
      <c r="Q66" s="2223"/>
      <c r="R66" s="2223"/>
      <c r="S66" s="2224"/>
      <c r="T66" s="2220"/>
      <c r="U66" s="2223"/>
      <c r="V66" s="2224"/>
      <c r="W66" s="2195"/>
      <c r="X66" s="2196"/>
      <c r="Y66" s="2196"/>
      <c r="Z66" s="2197"/>
    </row>
    <row r="67" spans="2:26" ht="15.75" customHeight="1">
      <c r="B67" s="2298" t="s">
        <v>771</v>
      </c>
      <c r="C67" s="2299"/>
      <c r="D67" s="2299"/>
      <c r="E67" s="2300"/>
      <c r="F67" s="2301">
        <f>F61-F66</f>
        <v>1601.933</v>
      </c>
      <c r="G67" s="2302"/>
      <c r="H67" s="2302"/>
      <c r="I67" s="2302"/>
      <c r="J67" s="2303"/>
      <c r="K67" s="2301">
        <f>K61-K66</f>
        <v>19812.784</v>
      </c>
      <c r="L67" s="2302"/>
      <c r="M67" s="2302"/>
      <c r="N67" s="2302"/>
      <c r="O67" s="2303"/>
      <c r="P67" s="2304">
        <f>P61-P66</f>
        <v>21910.57</v>
      </c>
      <c r="Q67" s="2124"/>
      <c r="R67" s="2124"/>
      <c r="S67" s="2124"/>
      <c r="T67" s="2305"/>
      <c r="U67" s="2124"/>
      <c r="V67" s="2125"/>
      <c r="W67" s="2301">
        <f>W61-W66</f>
        <v>43325.287</v>
      </c>
      <c r="X67" s="2302"/>
      <c r="Y67" s="2302"/>
      <c r="Z67" s="2303"/>
    </row>
    <row r="68" ht="6" customHeight="1"/>
    <row r="69" ht="12" customHeight="1">
      <c r="B69" s="1177" t="s">
        <v>26</v>
      </c>
    </row>
    <row r="70" ht="12" customHeight="1">
      <c r="B70" s="1177" t="s">
        <v>89</v>
      </c>
    </row>
    <row r="71" ht="12" customHeight="1">
      <c r="B71" s="1178" t="s">
        <v>90</v>
      </c>
    </row>
    <row r="72" spans="2:26" ht="12" customHeight="1">
      <c r="B72" s="1179" t="s">
        <v>91</v>
      </c>
      <c r="C72" s="1180"/>
      <c r="D72" s="1180"/>
      <c r="E72" s="1180"/>
      <c r="F72" s="1180"/>
      <c r="G72" s="1180"/>
      <c r="H72" s="1180"/>
      <c r="I72" s="1180"/>
      <c r="J72" s="1180"/>
      <c r="K72" s="1180"/>
      <c r="L72" s="1180"/>
      <c r="M72" s="1180"/>
      <c r="N72" s="1180"/>
      <c r="O72" s="1180"/>
      <c r="P72" s="1180"/>
      <c r="Q72" s="1180"/>
      <c r="R72" s="1180"/>
      <c r="S72" s="1180"/>
      <c r="T72" s="1180"/>
      <c r="U72" s="1180"/>
      <c r="V72" s="1180"/>
      <c r="W72" s="1180"/>
      <c r="X72" s="1180"/>
      <c r="Y72" s="1180"/>
      <c r="Z72" s="1180"/>
    </row>
    <row r="73" spans="2:26" ht="12" customHeight="1">
      <c r="B73" s="1179" t="s">
        <v>24</v>
      </c>
      <c r="C73" s="1180"/>
      <c r="D73" s="1180"/>
      <c r="E73" s="1180"/>
      <c r="F73" s="1180"/>
      <c r="G73" s="1180"/>
      <c r="H73" s="1180"/>
      <c r="I73" s="1180"/>
      <c r="J73" s="1180"/>
      <c r="K73" s="1180"/>
      <c r="L73" s="1180"/>
      <c r="M73" s="1180"/>
      <c r="N73" s="1180"/>
      <c r="O73" s="1180"/>
      <c r="P73" s="1180"/>
      <c r="Q73" s="1180"/>
      <c r="R73" s="1180"/>
      <c r="S73" s="1180"/>
      <c r="T73" s="1180"/>
      <c r="U73" s="1180"/>
      <c r="V73" s="1180"/>
      <c r="W73" s="1180"/>
      <c r="X73" s="1180"/>
      <c r="Y73" s="1180"/>
      <c r="Z73" s="1180"/>
    </row>
    <row r="74" spans="2:26" ht="12" customHeight="1">
      <c r="B74" s="1179" t="s">
        <v>25</v>
      </c>
      <c r="C74" s="1180"/>
      <c r="D74" s="1180"/>
      <c r="E74" s="1180"/>
      <c r="F74" s="1180"/>
      <c r="G74" s="1180"/>
      <c r="H74" s="1180"/>
      <c r="I74" s="1180"/>
      <c r="J74" s="1180"/>
      <c r="K74" s="1180"/>
      <c r="L74" s="1180"/>
      <c r="M74" s="1180"/>
      <c r="N74" s="1180"/>
      <c r="O74" s="1180"/>
      <c r="P74" s="1180"/>
      <c r="Q74" s="1180"/>
      <c r="R74" s="1180"/>
      <c r="S74" s="1180"/>
      <c r="T74" s="1180"/>
      <c r="U74" s="1180"/>
      <c r="V74" s="1180"/>
      <c r="W74" s="1180"/>
      <c r="X74" s="1180"/>
      <c r="Y74" s="1180"/>
      <c r="Z74" s="1180"/>
    </row>
    <row r="75" spans="2:26" ht="12" customHeight="1">
      <c r="B75" s="1179" t="s">
        <v>15</v>
      </c>
      <c r="C75" s="1180"/>
      <c r="D75" s="1180"/>
      <c r="E75" s="1180"/>
      <c r="F75" s="1180"/>
      <c r="G75" s="1180"/>
      <c r="H75" s="1180"/>
      <c r="I75" s="1180"/>
      <c r="J75" s="1180"/>
      <c r="K75" s="1180"/>
      <c r="L75" s="1180"/>
      <c r="M75" s="1180"/>
      <c r="N75" s="1180"/>
      <c r="O75" s="1180"/>
      <c r="P75" s="1180"/>
      <c r="Q75" s="1180"/>
      <c r="R75" s="1180"/>
      <c r="S75" s="1180"/>
      <c r="T75" s="1180"/>
      <c r="U75" s="1180"/>
      <c r="V75" s="1180"/>
      <c r="W75" s="1180"/>
      <c r="X75" s="1180"/>
      <c r="Y75" s="1180"/>
      <c r="Z75" s="1180"/>
    </row>
    <row r="76" ht="12" customHeight="1">
      <c r="B76" s="1177" t="s">
        <v>23</v>
      </c>
    </row>
    <row r="77" ht="12" customHeight="1">
      <c r="B77" s="1177" t="s">
        <v>22</v>
      </c>
    </row>
  </sheetData>
  <sheetProtection/>
  <mergeCells count="279">
    <mergeCell ref="T64:V64"/>
    <mergeCell ref="T49:V49"/>
    <mergeCell ref="P49:S49"/>
    <mergeCell ref="P61:S61"/>
    <mergeCell ref="P66:S66"/>
    <mergeCell ref="T66:V66"/>
    <mergeCell ref="P58:S58"/>
    <mergeCell ref="T58:V58"/>
    <mergeCell ref="P67:S67"/>
    <mergeCell ref="T67:V67"/>
    <mergeCell ref="P62:S62"/>
    <mergeCell ref="T62:V62"/>
    <mergeCell ref="P65:S65"/>
    <mergeCell ref="P59:S59"/>
    <mergeCell ref="T59:V59"/>
    <mergeCell ref="P60:S60"/>
    <mergeCell ref="T60:V60"/>
    <mergeCell ref="T65:V65"/>
    <mergeCell ref="K54:O55"/>
    <mergeCell ref="P55:S55"/>
    <mergeCell ref="T55:V55"/>
    <mergeCell ref="B50:E50"/>
    <mergeCell ref="F50:J50"/>
    <mergeCell ref="K50:O50"/>
    <mergeCell ref="P50:S50"/>
    <mergeCell ref="T50:V50"/>
    <mergeCell ref="C65:E65"/>
    <mergeCell ref="T28:V28"/>
    <mergeCell ref="B20:E21"/>
    <mergeCell ref="F20:J21"/>
    <mergeCell ref="K20:O21"/>
    <mergeCell ref="P21:S21"/>
    <mergeCell ref="P20:V20"/>
    <mergeCell ref="B27:E27"/>
    <mergeCell ref="B54:E55"/>
    <mergeCell ref="F54:J55"/>
    <mergeCell ref="F65:J65"/>
    <mergeCell ref="K65:O65"/>
    <mergeCell ref="B67:E67"/>
    <mergeCell ref="F67:J67"/>
    <mergeCell ref="K67:O67"/>
    <mergeCell ref="W67:Z67"/>
    <mergeCell ref="W65:Z65"/>
    <mergeCell ref="B66:E66"/>
    <mergeCell ref="F66:J66"/>
    <mergeCell ref="W66:Z66"/>
    <mergeCell ref="K66:O66"/>
    <mergeCell ref="B62:B65"/>
    <mergeCell ref="C60:E60"/>
    <mergeCell ref="C62:E62"/>
    <mergeCell ref="F62:J62"/>
    <mergeCell ref="C64:E64"/>
    <mergeCell ref="F64:J64"/>
    <mergeCell ref="K64:O64"/>
    <mergeCell ref="C63:E63"/>
    <mergeCell ref="F63:J63"/>
    <mergeCell ref="F60:J60"/>
    <mergeCell ref="K61:O61"/>
    <mergeCell ref="W64:Z64"/>
    <mergeCell ref="P64:S64"/>
    <mergeCell ref="K62:O62"/>
    <mergeCell ref="W62:Z62"/>
    <mergeCell ref="K63:O63"/>
    <mergeCell ref="W63:Z63"/>
    <mergeCell ref="P63:S63"/>
    <mergeCell ref="T63:V63"/>
    <mergeCell ref="B61:E61"/>
    <mergeCell ref="F61:J61"/>
    <mergeCell ref="K58:O58"/>
    <mergeCell ref="T61:V61"/>
    <mergeCell ref="B56:B60"/>
    <mergeCell ref="C58:E58"/>
    <mergeCell ref="F58:J58"/>
    <mergeCell ref="C59:E59"/>
    <mergeCell ref="F59:J59"/>
    <mergeCell ref="K59:O59"/>
    <mergeCell ref="W32:Z32"/>
    <mergeCell ref="W33:Z33"/>
    <mergeCell ref="W61:Z61"/>
    <mergeCell ref="K60:O60"/>
    <mergeCell ref="W60:Z60"/>
    <mergeCell ref="W58:Z58"/>
    <mergeCell ref="W59:Z59"/>
    <mergeCell ref="P56:S56"/>
    <mergeCell ref="T56:V56"/>
    <mergeCell ref="P39:S39"/>
    <mergeCell ref="W57:Z57"/>
    <mergeCell ref="F56:J56"/>
    <mergeCell ref="C57:E57"/>
    <mergeCell ref="P57:S57"/>
    <mergeCell ref="T57:V57"/>
    <mergeCell ref="K56:O56"/>
    <mergeCell ref="C56:E56"/>
    <mergeCell ref="W56:Z56"/>
    <mergeCell ref="F57:J57"/>
    <mergeCell ref="K57:O57"/>
    <mergeCell ref="T8:V8"/>
    <mergeCell ref="P26:S26"/>
    <mergeCell ref="T26:V26"/>
    <mergeCell ref="P28:S28"/>
    <mergeCell ref="T27:V27"/>
    <mergeCell ref="P23:S23"/>
    <mergeCell ref="T23:V23"/>
    <mergeCell ref="P25:S25"/>
    <mergeCell ref="T22:V22"/>
    <mergeCell ref="P22:S22"/>
    <mergeCell ref="W29:Z29"/>
    <mergeCell ref="T9:V9"/>
    <mergeCell ref="P9:S9"/>
    <mergeCell ref="T21:V21"/>
    <mergeCell ref="W18:Z19"/>
    <mergeCell ref="W22:Z22"/>
    <mergeCell ref="W23:Z23"/>
    <mergeCell ref="W25:Z25"/>
    <mergeCell ref="T29:V29"/>
    <mergeCell ref="T25:V25"/>
    <mergeCell ref="W52:Z53"/>
    <mergeCell ref="P54:V54"/>
    <mergeCell ref="W54:Z55"/>
    <mergeCell ref="T33:V33"/>
    <mergeCell ref="P24:S24"/>
    <mergeCell ref="T24:V24"/>
    <mergeCell ref="W28:Z28"/>
    <mergeCell ref="W24:Z24"/>
    <mergeCell ref="W26:Z26"/>
    <mergeCell ref="W27:Z27"/>
    <mergeCell ref="W35:Z36"/>
    <mergeCell ref="W50:Z50"/>
    <mergeCell ref="W2:Z3"/>
    <mergeCell ref="W6:Z6"/>
    <mergeCell ref="W7:Z7"/>
    <mergeCell ref="W8:Z8"/>
    <mergeCell ref="W4:Z5"/>
    <mergeCell ref="W9:Z9"/>
    <mergeCell ref="W41:Z41"/>
    <mergeCell ref="W37:Z38"/>
    <mergeCell ref="F7:J7"/>
    <mergeCell ref="K7:O7"/>
    <mergeCell ref="K8:O8"/>
    <mergeCell ref="B6:C7"/>
    <mergeCell ref="F6:J6"/>
    <mergeCell ref="P6:S6"/>
    <mergeCell ref="K6:O6"/>
    <mergeCell ref="P8:S8"/>
    <mergeCell ref="T6:V6"/>
    <mergeCell ref="P7:S7"/>
    <mergeCell ref="T7:V7"/>
    <mergeCell ref="D6:E6"/>
    <mergeCell ref="F8:J8"/>
    <mergeCell ref="B37:E38"/>
    <mergeCell ref="F37:J38"/>
    <mergeCell ref="K37:O38"/>
    <mergeCell ref="F33:J33"/>
    <mergeCell ref="K33:O33"/>
    <mergeCell ref="F23:J23"/>
    <mergeCell ref="D9:E9"/>
    <mergeCell ref="F49:J49"/>
    <mergeCell ref="P40:S40"/>
    <mergeCell ref="T40:V40"/>
    <mergeCell ref="P41:S41"/>
    <mergeCell ref="T41:V41"/>
    <mergeCell ref="F9:J9"/>
    <mergeCell ref="K9:O9"/>
    <mergeCell ref="K49:O49"/>
    <mergeCell ref="C28:E28"/>
    <mergeCell ref="W49:Z49"/>
    <mergeCell ref="K32:O32"/>
    <mergeCell ref="B49:E49"/>
    <mergeCell ref="B33:E33"/>
    <mergeCell ref="B32:E32"/>
    <mergeCell ref="F41:J41"/>
    <mergeCell ref="F40:J40"/>
    <mergeCell ref="F39:J39"/>
    <mergeCell ref="C40:E40"/>
    <mergeCell ref="F48:J48"/>
    <mergeCell ref="K48:O48"/>
    <mergeCell ref="C26:E26"/>
    <mergeCell ref="C22:E22"/>
    <mergeCell ref="K26:O26"/>
    <mergeCell ref="K25:O25"/>
    <mergeCell ref="F26:J26"/>
    <mergeCell ref="K23:O23"/>
    <mergeCell ref="F25:J25"/>
    <mergeCell ref="C23:E23"/>
    <mergeCell ref="F24:J24"/>
    <mergeCell ref="K22:O22"/>
    <mergeCell ref="C25:E25"/>
    <mergeCell ref="B8:C8"/>
    <mergeCell ref="D8:E8"/>
    <mergeCell ref="K24:O24"/>
    <mergeCell ref="B22:B26"/>
    <mergeCell ref="C24:E24"/>
    <mergeCell ref="F22:J22"/>
    <mergeCell ref="B9:C9"/>
    <mergeCell ref="C30:E30"/>
    <mergeCell ref="B28:B31"/>
    <mergeCell ref="C31:E31"/>
    <mergeCell ref="P31:S31"/>
    <mergeCell ref="T31:V31"/>
    <mergeCell ref="K27:O27"/>
    <mergeCell ref="F31:J31"/>
    <mergeCell ref="K31:O31"/>
    <mergeCell ref="F30:J30"/>
    <mergeCell ref="K30:O30"/>
    <mergeCell ref="K47:O47"/>
    <mergeCell ref="K44:O44"/>
    <mergeCell ref="K46:O46"/>
    <mergeCell ref="P38:S38"/>
    <mergeCell ref="T38:V38"/>
    <mergeCell ref="P32:S32"/>
    <mergeCell ref="P37:V37"/>
    <mergeCell ref="P48:S48"/>
    <mergeCell ref="T48:V48"/>
    <mergeCell ref="W42:Z42"/>
    <mergeCell ref="W40:Z40"/>
    <mergeCell ref="W20:Z21"/>
    <mergeCell ref="K40:O40"/>
    <mergeCell ref="W39:Z39"/>
    <mergeCell ref="T32:V32"/>
    <mergeCell ref="K41:O41"/>
    <mergeCell ref="W31:Z31"/>
    <mergeCell ref="W30:Z30"/>
    <mergeCell ref="P33:S33"/>
    <mergeCell ref="W48:Z48"/>
    <mergeCell ref="F47:J47"/>
    <mergeCell ref="P42:S42"/>
    <mergeCell ref="T42:V42"/>
    <mergeCell ref="T46:V46"/>
    <mergeCell ref="T30:V30"/>
    <mergeCell ref="T39:V39"/>
    <mergeCell ref="W47:Z47"/>
    <mergeCell ref="W45:Z45"/>
    <mergeCell ref="W43:Z43"/>
    <mergeCell ref="K42:O42"/>
    <mergeCell ref="W44:Z44"/>
    <mergeCell ref="K43:O43"/>
    <mergeCell ref="F44:J44"/>
    <mergeCell ref="F42:J42"/>
    <mergeCell ref="F43:J43"/>
    <mergeCell ref="C48:E48"/>
    <mergeCell ref="W46:Z46"/>
    <mergeCell ref="P43:S43"/>
    <mergeCell ref="T43:V43"/>
    <mergeCell ref="P44:S44"/>
    <mergeCell ref="T44:V44"/>
    <mergeCell ref="P47:S47"/>
    <mergeCell ref="P45:S45"/>
    <mergeCell ref="T47:V47"/>
    <mergeCell ref="T45:V45"/>
    <mergeCell ref="C43:E43"/>
    <mergeCell ref="B44:E44"/>
    <mergeCell ref="C46:E46"/>
    <mergeCell ref="C45:E45"/>
    <mergeCell ref="C47:E47"/>
    <mergeCell ref="C41:E41"/>
    <mergeCell ref="C42:E42"/>
    <mergeCell ref="B39:B43"/>
    <mergeCell ref="C39:E39"/>
    <mergeCell ref="B45:B48"/>
    <mergeCell ref="B4:E5"/>
    <mergeCell ref="F4:J5"/>
    <mergeCell ref="K4:O5"/>
    <mergeCell ref="P4:V4"/>
    <mergeCell ref="T5:V5"/>
    <mergeCell ref="C29:E29"/>
    <mergeCell ref="F28:J28"/>
    <mergeCell ref="K28:O28"/>
    <mergeCell ref="F27:J27"/>
    <mergeCell ref="P27:S27"/>
    <mergeCell ref="F46:J46"/>
    <mergeCell ref="K45:O45"/>
    <mergeCell ref="P29:S29"/>
    <mergeCell ref="P30:S30"/>
    <mergeCell ref="P46:S46"/>
    <mergeCell ref="K39:O39"/>
    <mergeCell ref="F45:J45"/>
    <mergeCell ref="F29:J29"/>
    <mergeCell ref="K29:O29"/>
    <mergeCell ref="F32:J32"/>
  </mergeCells>
  <printOptions horizontalCentered="1"/>
  <pageMargins left="0.5905511811023622" right="0.5905511811023622" top="0.5905511811023622" bottom="0.5905511811023622" header="0.5118110236220472" footer="0.3543307086614173"/>
  <pageSetup fitToHeight="0" fitToWidth="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B2:D28"/>
  <sheetViews>
    <sheetView view="pageBreakPreview" zoomScaleSheetLayoutView="100" zoomScalePageLayoutView="0" workbookViewId="0" topLeftCell="A2">
      <selection activeCell="C11" sqref="C11:D11"/>
    </sheetView>
  </sheetViews>
  <sheetFormatPr defaultColWidth="8.796875" defaultRowHeight="15"/>
  <cols>
    <col min="1" max="1" width="9" style="1" customWidth="1"/>
    <col min="2" max="2" width="16.59765625" style="1" customWidth="1"/>
    <col min="3" max="3" width="12.59765625" style="1" customWidth="1"/>
    <col min="4" max="4" width="52.59765625" style="1" customWidth="1"/>
    <col min="5" max="16384" width="9" style="1" customWidth="1"/>
  </cols>
  <sheetData>
    <row r="2" ht="14.25">
      <c r="B2" s="1" t="s">
        <v>623</v>
      </c>
    </row>
    <row r="3" ht="3.75" customHeight="1"/>
    <row r="4" spans="2:4" ht="19.5" customHeight="1">
      <c r="B4" s="3" t="s">
        <v>605</v>
      </c>
      <c r="C4" s="2312" t="s">
        <v>613</v>
      </c>
      <c r="D4" s="2313"/>
    </row>
    <row r="5" spans="2:4" ht="159.75" customHeight="1">
      <c r="B5" s="4" t="s">
        <v>611</v>
      </c>
      <c r="C5" s="2314" t="s">
        <v>833</v>
      </c>
      <c r="D5" s="2315"/>
    </row>
    <row r="6" spans="2:4" ht="24" customHeight="1">
      <c r="B6" s="2308" t="s">
        <v>624</v>
      </c>
      <c r="C6" s="5" t="s">
        <v>435</v>
      </c>
      <c r="D6" s="6" t="s">
        <v>858</v>
      </c>
    </row>
    <row r="7" spans="2:4" ht="45" customHeight="1">
      <c r="B7" s="2309"/>
      <c r="C7" s="2322" t="s">
        <v>849</v>
      </c>
      <c r="D7" s="2323"/>
    </row>
    <row r="8" spans="2:4" ht="24" customHeight="1">
      <c r="B8" s="2310"/>
      <c r="C8" s="5" t="s">
        <v>436</v>
      </c>
      <c r="D8" s="6" t="s">
        <v>859</v>
      </c>
    </row>
    <row r="9" spans="2:4" ht="45" customHeight="1">
      <c r="B9" s="2310"/>
      <c r="C9" s="2320" t="s">
        <v>853</v>
      </c>
      <c r="D9" s="2321"/>
    </row>
    <row r="10" spans="2:4" ht="24" customHeight="1">
      <c r="B10" s="2310"/>
      <c r="C10" s="5" t="s">
        <v>437</v>
      </c>
      <c r="D10" s="6" t="s">
        <v>860</v>
      </c>
    </row>
    <row r="11" spans="2:4" ht="45" customHeight="1">
      <c r="B11" s="2310"/>
      <c r="C11" s="2320" t="s">
        <v>854</v>
      </c>
      <c r="D11" s="2321"/>
    </row>
    <row r="12" spans="2:4" ht="24" customHeight="1">
      <c r="B12" s="2310"/>
      <c r="C12" s="5" t="s">
        <v>438</v>
      </c>
      <c r="D12" s="6"/>
    </row>
    <row r="13" spans="2:4" ht="45" customHeight="1">
      <c r="B13" s="2310"/>
      <c r="C13" s="2318"/>
      <c r="D13" s="2319"/>
    </row>
    <row r="14" spans="2:4" ht="24" customHeight="1">
      <c r="B14" s="2310"/>
      <c r="C14" s="5" t="s">
        <v>439</v>
      </c>
      <c r="D14" s="6"/>
    </row>
    <row r="15" spans="2:4" ht="45" customHeight="1">
      <c r="B15" s="2311"/>
      <c r="C15" s="2318"/>
      <c r="D15" s="2319"/>
    </row>
    <row r="16" spans="2:4" ht="66" customHeight="1">
      <c r="B16" s="4" t="s">
        <v>612</v>
      </c>
      <c r="C16" s="2316"/>
      <c r="D16" s="2317"/>
    </row>
    <row r="17" ht="3.75" customHeight="1"/>
    <row r="18" spans="2:3" ht="18" customHeight="1">
      <c r="B18" s="2" t="s">
        <v>772</v>
      </c>
      <c r="C18" s="2"/>
    </row>
    <row r="19" spans="2:3" ht="18" customHeight="1">
      <c r="B19" s="2" t="s">
        <v>626</v>
      </c>
      <c r="C19" s="2"/>
    </row>
    <row r="20" spans="2:3" ht="3.75" customHeight="1">
      <c r="B20" s="2"/>
      <c r="C20" s="2"/>
    </row>
    <row r="21" spans="2:3" ht="18" customHeight="1">
      <c r="B21" s="2" t="s">
        <v>591</v>
      </c>
      <c r="C21" s="2"/>
    </row>
    <row r="22" spans="2:3" ht="18" customHeight="1">
      <c r="B22" s="2" t="s">
        <v>593</v>
      </c>
      <c r="C22" s="2"/>
    </row>
    <row r="23" spans="2:3" ht="18" customHeight="1">
      <c r="B23" s="2" t="s">
        <v>773</v>
      </c>
      <c r="C23" s="2"/>
    </row>
    <row r="24" spans="2:3" ht="18" customHeight="1">
      <c r="B24" s="2" t="s">
        <v>592</v>
      </c>
      <c r="C24" s="2"/>
    </row>
    <row r="25" spans="2:3" ht="3.75" customHeight="1">
      <c r="B25" s="2"/>
      <c r="C25" s="2"/>
    </row>
    <row r="26" spans="2:3" ht="18" customHeight="1">
      <c r="B26" s="2" t="s">
        <v>774</v>
      </c>
      <c r="C26" s="2"/>
    </row>
    <row r="27" spans="2:3" ht="18" customHeight="1">
      <c r="B27" s="2" t="s">
        <v>775</v>
      </c>
      <c r="C27" s="2"/>
    </row>
    <row r="28" ht="14.25">
      <c r="B28" s="2" t="s">
        <v>574</v>
      </c>
    </row>
  </sheetData>
  <sheetProtection/>
  <mergeCells count="9">
    <mergeCell ref="B6:B15"/>
    <mergeCell ref="C4:D4"/>
    <mergeCell ref="C5:D5"/>
    <mergeCell ref="C16:D16"/>
    <mergeCell ref="C15:D15"/>
    <mergeCell ref="C13:D13"/>
    <mergeCell ref="C11:D11"/>
    <mergeCell ref="C9:D9"/>
    <mergeCell ref="C7:D7"/>
  </mergeCells>
  <printOptions horizontalCentered="1"/>
  <pageMargins left="0.5905511811023622" right="0.5905511811023622" top="0.5905511811023622" bottom="0.5905511811023622" header="0.5118110236220472" footer="0.354330708661417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93"/>
  <sheetViews>
    <sheetView showZeros="0" view="pageBreakPreview" zoomScale="80" zoomScaleSheetLayoutView="80" zoomScalePageLayoutView="0" workbookViewId="0" topLeftCell="A1">
      <pane xSplit="9" ySplit="6" topLeftCell="J7" activePane="bottomRight" state="frozen"/>
      <selection pane="topLeft" activeCell="A1" sqref="A1"/>
      <selection pane="topRight" activeCell="J1" sqref="J1"/>
      <selection pane="bottomLeft" activeCell="A7" sqref="A7"/>
      <selection pane="bottomRight" activeCell="O66" activeCellId="4" sqref="O18 O22 O28 O67 O66"/>
    </sheetView>
  </sheetViews>
  <sheetFormatPr defaultColWidth="8.796875" defaultRowHeight="15"/>
  <cols>
    <col min="1" max="2" width="3.5" style="872" customWidth="1"/>
    <col min="3" max="3" width="4.5" style="872" customWidth="1"/>
    <col min="4" max="4" width="1.59765625" style="872" customWidth="1"/>
    <col min="5" max="5" width="13.5" style="872" customWidth="1"/>
    <col min="6" max="6" width="3.59765625" style="872" customWidth="1"/>
    <col min="7" max="7" width="7.3984375" style="872" customWidth="1"/>
    <col min="8" max="8" width="7.5" style="872" customWidth="1"/>
    <col min="9" max="9" width="4" style="947" customWidth="1"/>
    <col min="10" max="19" width="14.09765625" style="872" customWidth="1"/>
    <col min="20" max="16384" width="9" style="872" customWidth="1"/>
  </cols>
  <sheetData>
    <row r="1" spans="1:19" ht="17.25">
      <c r="A1" s="869" t="s">
        <v>751</v>
      </c>
      <c r="B1" s="870"/>
      <c r="C1" s="870"/>
      <c r="D1" s="870"/>
      <c r="E1" s="870"/>
      <c r="F1" s="870"/>
      <c r="G1" s="870"/>
      <c r="H1" s="870"/>
      <c r="I1" s="871"/>
      <c r="J1" s="870"/>
      <c r="K1" s="870"/>
      <c r="L1" s="870"/>
      <c r="M1" s="870"/>
      <c r="N1" s="870"/>
      <c r="O1" s="870"/>
      <c r="P1" s="870"/>
      <c r="Q1" s="870"/>
      <c r="R1" s="870"/>
      <c r="S1" s="870"/>
    </row>
    <row r="2" spans="1:19" ht="14.25">
      <c r="A2" s="873" t="s">
        <v>722</v>
      </c>
      <c r="B2" s="870"/>
      <c r="C2" s="870"/>
      <c r="D2" s="870"/>
      <c r="E2" s="870"/>
      <c r="F2" s="870"/>
      <c r="G2" s="870"/>
      <c r="H2" s="870"/>
      <c r="I2" s="871"/>
      <c r="J2" s="870"/>
      <c r="K2" s="870"/>
      <c r="L2" s="870"/>
      <c r="M2" s="870"/>
      <c r="N2" s="870"/>
      <c r="O2" s="870"/>
      <c r="P2" s="870"/>
      <c r="Q2" s="870"/>
      <c r="R2" s="870"/>
      <c r="S2" s="870"/>
    </row>
    <row r="3" spans="1:19" ht="13.5" customHeight="1" thickBot="1">
      <c r="A3" s="873"/>
      <c r="B3" s="870"/>
      <c r="C3" s="870"/>
      <c r="D3" s="870"/>
      <c r="E3" s="870"/>
      <c r="F3" s="870"/>
      <c r="G3" s="870"/>
      <c r="H3" s="870"/>
      <c r="I3" s="871"/>
      <c r="J3" s="870"/>
      <c r="K3" s="870"/>
      <c r="L3" s="870"/>
      <c r="M3" s="870"/>
      <c r="N3" s="870"/>
      <c r="O3" s="870"/>
      <c r="P3" s="870"/>
      <c r="Q3" s="870"/>
      <c r="R3" s="870"/>
      <c r="S3" s="874" t="s">
        <v>571</v>
      </c>
    </row>
    <row r="4" spans="1:19" s="884" customFormat="1" ht="15" customHeight="1" thickTop="1">
      <c r="A4" s="875"/>
      <c r="B4" s="876"/>
      <c r="C4" s="876"/>
      <c r="D4" s="876"/>
      <c r="E4" s="876"/>
      <c r="F4" s="876"/>
      <c r="G4" s="876"/>
      <c r="H4" s="877" t="s">
        <v>633</v>
      </c>
      <c r="I4" s="878"/>
      <c r="J4" s="879" t="s">
        <v>165</v>
      </c>
      <c r="K4" s="879" t="s">
        <v>165</v>
      </c>
      <c r="L4" s="879" t="s">
        <v>165</v>
      </c>
      <c r="M4" s="879" t="s">
        <v>165</v>
      </c>
      <c r="N4" s="880" t="s">
        <v>165</v>
      </c>
      <c r="O4" s="881" t="s">
        <v>783</v>
      </c>
      <c r="P4" s="882" t="s">
        <v>784</v>
      </c>
      <c r="Q4" s="882" t="s">
        <v>785</v>
      </c>
      <c r="R4" s="882" t="s">
        <v>786</v>
      </c>
      <c r="S4" s="883" t="s">
        <v>787</v>
      </c>
    </row>
    <row r="5" spans="1:19" s="884" customFormat="1" ht="15" customHeight="1">
      <c r="A5" s="885"/>
      <c r="B5" s="886"/>
      <c r="C5" s="886"/>
      <c r="D5" s="886"/>
      <c r="E5" s="886"/>
      <c r="F5" s="886"/>
      <c r="G5" s="886"/>
      <c r="H5" s="887"/>
      <c r="I5" s="888"/>
      <c r="J5" s="889" t="s">
        <v>634</v>
      </c>
      <c r="K5" s="889" t="s">
        <v>635</v>
      </c>
      <c r="L5" s="889" t="s">
        <v>636</v>
      </c>
      <c r="M5" s="889" t="s">
        <v>637</v>
      </c>
      <c r="N5" s="890" t="s">
        <v>638</v>
      </c>
      <c r="O5" s="891" t="s">
        <v>639</v>
      </c>
      <c r="P5" s="889" t="s">
        <v>640</v>
      </c>
      <c r="Q5" s="889" t="s">
        <v>641</v>
      </c>
      <c r="R5" s="889" t="s">
        <v>642</v>
      </c>
      <c r="S5" s="892" t="s">
        <v>643</v>
      </c>
    </row>
    <row r="6" spans="1:19" s="884" customFormat="1" ht="15" customHeight="1">
      <c r="A6" s="893"/>
      <c r="B6" s="894" t="s">
        <v>644</v>
      </c>
      <c r="C6" s="894"/>
      <c r="D6" s="894"/>
      <c r="E6" s="894"/>
      <c r="F6" s="894"/>
      <c r="G6" s="894"/>
      <c r="H6" s="894"/>
      <c r="I6" s="895"/>
      <c r="J6" s="896" t="s">
        <v>645</v>
      </c>
      <c r="K6" s="896" t="s">
        <v>645</v>
      </c>
      <c r="L6" s="896" t="s">
        <v>645</v>
      </c>
      <c r="M6" s="896" t="s">
        <v>645</v>
      </c>
      <c r="N6" s="897" t="s">
        <v>646</v>
      </c>
      <c r="O6" s="898"/>
      <c r="P6" s="899"/>
      <c r="Q6" s="899"/>
      <c r="R6" s="899"/>
      <c r="S6" s="900"/>
    </row>
    <row r="7" spans="1:19" s="906" customFormat="1" ht="15" customHeight="1">
      <c r="A7" s="2351" t="s">
        <v>647</v>
      </c>
      <c r="B7" s="2351" t="s">
        <v>648</v>
      </c>
      <c r="C7" s="901" t="s">
        <v>182</v>
      </c>
      <c r="D7" s="2331" t="s">
        <v>649</v>
      </c>
      <c r="E7" s="2331"/>
      <c r="F7" s="2331"/>
      <c r="G7" s="2331"/>
      <c r="H7" s="2331"/>
      <c r="I7" s="506" t="s">
        <v>183</v>
      </c>
      <c r="J7" s="902">
        <f aca="true" t="shared" si="0" ref="J7:S7">SUM(J8:J10)</f>
        <v>0</v>
      </c>
      <c r="K7" s="902">
        <f t="shared" si="0"/>
        <v>0</v>
      </c>
      <c r="L7" s="902">
        <f t="shared" si="0"/>
        <v>0</v>
      </c>
      <c r="M7" s="902">
        <f t="shared" si="0"/>
        <v>0</v>
      </c>
      <c r="N7" s="903">
        <f t="shared" si="0"/>
        <v>0</v>
      </c>
      <c r="O7" s="1729">
        <f t="shared" si="0"/>
        <v>608</v>
      </c>
      <c r="P7" s="1672">
        <f t="shared" si="0"/>
        <v>680</v>
      </c>
      <c r="Q7" s="1672">
        <f t="shared" si="0"/>
        <v>686</v>
      </c>
      <c r="R7" s="1672">
        <f t="shared" si="0"/>
        <v>692</v>
      </c>
      <c r="S7" s="1730">
        <f t="shared" si="0"/>
        <v>699</v>
      </c>
    </row>
    <row r="8" spans="1:19" s="906" customFormat="1" ht="15" customHeight="1">
      <c r="A8" s="2352"/>
      <c r="B8" s="2352"/>
      <c r="C8" s="907" t="s">
        <v>184</v>
      </c>
      <c r="D8" s="908"/>
      <c r="E8" s="2331" t="s">
        <v>650</v>
      </c>
      <c r="F8" s="2331"/>
      <c r="G8" s="2331"/>
      <c r="H8" s="2331"/>
      <c r="I8" s="909"/>
      <c r="J8" s="902"/>
      <c r="K8" s="902"/>
      <c r="L8" s="902"/>
      <c r="M8" s="902"/>
      <c r="N8" s="903"/>
      <c r="O8" s="1731">
        <f>540+26</f>
        <v>566</v>
      </c>
      <c r="P8" s="1732">
        <f>522+116</f>
        <v>638</v>
      </c>
      <c r="Q8" s="1732">
        <f>ROUND(P8*1.01,0)</f>
        <v>644</v>
      </c>
      <c r="R8" s="1732">
        <f>ROUND(Q8*1.01,0)</f>
        <v>650</v>
      </c>
      <c r="S8" s="1733">
        <f>ROUND(R8*1.01,0)</f>
        <v>657</v>
      </c>
    </row>
    <row r="9" spans="1:19" s="906" customFormat="1" ht="15" customHeight="1">
      <c r="A9" s="2352"/>
      <c r="B9" s="2352"/>
      <c r="C9" s="907" t="s">
        <v>629</v>
      </c>
      <c r="D9" s="908"/>
      <c r="E9" s="2331" t="s">
        <v>651</v>
      </c>
      <c r="F9" s="2331"/>
      <c r="G9" s="2331"/>
      <c r="H9" s="2331"/>
      <c r="I9" s="506" t="s">
        <v>185</v>
      </c>
      <c r="J9" s="902"/>
      <c r="K9" s="902"/>
      <c r="L9" s="902"/>
      <c r="M9" s="902"/>
      <c r="N9" s="903"/>
      <c r="O9" s="1731">
        <f>0</f>
        <v>0</v>
      </c>
      <c r="P9" s="1732"/>
      <c r="Q9" s="1732"/>
      <c r="R9" s="1732"/>
      <c r="S9" s="1733"/>
    </row>
    <row r="10" spans="1:19" s="906" customFormat="1" ht="15" customHeight="1">
      <c r="A10" s="2352"/>
      <c r="B10" s="2352"/>
      <c r="C10" s="907" t="s">
        <v>630</v>
      </c>
      <c r="D10" s="908"/>
      <c r="E10" s="2331" t="s">
        <v>652</v>
      </c>
      <c r="F10" s="2331"/>
      <c r="G10" s="2331"/>
      <c r="H10" s="2331"/>
      <c r="I10" s="909"/>
      <c r="J10" s="902"/>
      <c r="K10" s="902"/>
      <c r="L10" s="902"/>
      <c r="M10" s="902"/>
      <c r="N10" s="903"/>
      <c r="O10" s="1731">
        <f>51-9</f>
        <v>42</v>
      </c>
      <c r="P10" s="1732">
        <f>51-9</f>
        <v>42</v>
      </c>
      <c r="Q10" s="1732">
        <f>ROUND(P10*1,0)</f>
        <v>42</v>
      </c>
      <c r="R10" s="1732">
        <f>ROUND(Q10*1,0)</f>
        <v>42</v>
      </c>
      <c r="S10" s="1733">
        <f>ROUND(R10*1,0)</f>
        <v>42</v>
      </c>
    </row>
    <row r="11" spans="1:19" s="906" customFormat="1" ht="15" customHeight="1">
      <c r="A11" s="2352"/>
      <c r="B11" s="2352"/>
      <c r="C11" s="901" t="s">
        <v>186</v>
      </c>
      <c r="D11" s="2331" t="s">
        <v>653</v>
      </c>
      <c r="E11" s="2331"/>
      <c r="F11" s="2331"/>
      <c r="G11" s="2331"/>
      <c r="H11" s="2331"/>
      <c r="I11" s="909"/>
      <c r="J11" s="902">
        <f aca="true" t="shared" si="1" ref="J11:S11">J12+J15</f>
        <v>0</v>
      </c>
      <c r="K11" s="902">
        <f t="shared" si="1"/>
        <v>0</v>
      </c>
      <c r="L11" s="902">
        <f t="shared" si="1"/>
        <v>0</v>
      </c>
      <c r="M11" s="902">
        <f t="shared" si="1"/>
        <v>0</v>
      </c>
      <c r="N11" s="903">
        <f t="shared" si="1"/>
        <v>0</v>
      </c>
      <c r="O11" s="1729">
        <f t="shared" si="1"/>
        <v>319</v>
      </c>
      <c r="P11" s="1672">
        <f t="shared" si="1"/>
        <v>208</v>
      </c>
      <c r="Q11" s="1672">
        <f t="shared" si="1"/>
        <v>280</v>
      </c>
      <c r="R11" s="1672">
        <f t="shared" si="1"/>
        <v>265</v>
      </c>
      <c r="S11" s="1730">
        <f t="shared" si="1"/>
        <v>249</v>
      </c>
    </row>
    <row r="12" spans="1:19" s="906" customFormat="1" ht="15" customHeight="1">
      <c r="A12" s="2352"/>
      <c r="B12" s="2352"/>
      <c r="C12" s="910" t="s">
        <v>187</v>
      </c>
      <c r="D12" s="911"/>
      <c r="E12" s="2363" t="s">
        <v>654</v>
      </c>
      <c r="F12" s="2363"/>
      <c r="G12" s="2363"/>
      <c r="H12" s="2363"/>
      <c r="I12" s="1115"/>
      <c r="J12" s="902">
        <f aca="true" t="shared" si="2" ref="J12:S12">J13+J14</f>
        <v>0</v>
      </c>
      <c r="K12" s="902">
        <f t="shared" si="2"/>
        <v>0</v>
      </c>
      <c r="L12" s="902">
        <f t="shared" si="2"/>
        <v>0</v>
      </c>
      <c r="M12" s="902">
        <f t="shared" si="2"/>
        <v>0</v>
      </c>
      <c r="N12" s="903">
        <f t="shared" si="2"/>
        <v>0</v>
      </c>
      <c r="O12" s="1729">
        <f>SUM(O13:O14)</f>
        <v>319</v>
      </c>
      <c r="P12" s="1672">
        <f t="shared" si="2"/>
        <v>208</v>
      </c>
      <c r="Q12" s="1672">
        <f t="shared" si="2"/>
        <v>280</v>
      </c>
      <c r="R12" s="1672">
        <f t="shared" si="2"/>
        <v>265</v>
      </c>
      <c r="S12" s="1730">
        <f t="shared" si="2"/>
        <v>249</v>
      </c>
    </row>
    <row r="13" spans="1:19" s="906" customFormat="1" ht="15" customHeight="1">
      <c r="A13" s="2352"/>
      <c r="B13" s="2352"/>
      <c r="C13" s="912"/>
      <c r="D13" s="913"/>
      <c r="E13" s="1127"/>
      <c r="F13" s="2330" t="s">
        <v>655</v>
      </c>
      <c r="G13" s="2333"/>
      <c r="H13" s="2333"/>
      <c r="I13" s="914"/>
      <c r="J13" s="902"/>
      <c r="K13" s="902"/>
      <c r="L13" s="902"/>
      <c r="M13" s="902"/>
      <c r="N13" s="903"/>
      <c r="O13" s="1731">
        <f>319</f>
        <v>319</v>
      </c>
      <c r="P13" s="1732">
        <f>134+74</f>
        <v>208</v>
      </c>
      <c r="Q13" s="1732">
        <f>ROUND((Q29+Q19+Q21)*2/3,0)</f>
        <v>280</v>
      </c>
      <c r="R13" s="1732">
        <f>ROUND((R29+R19+R21)*2/3,0)</f>
        <v>265</v>
      </c>
      <c r="S13" s="1733">
        <f>ROUND((S29+S19+S21)*2/3,0)</f>
        <v>249</v>
      </c>
    </row>
    <row r="14" spans="1:19" s="906" customFormat="1" ht="15" customHeight="1">
      <c r="A14" s="2352"/>
      <c r="B14" s="2352"/>
      <c r="C14" s="1110"/>
      <c r="D14" s="915"/>
      <c r="E14" s="1116"/>
      <c r="F14" s="2330" t="s">
        <v>656</v>
      </c>
      <c r="G14" s="2333"/>
      <c r="H14" s="2333"/>
      <c r="I14" s="914"/>
      <c r="J14" s="902"/>
      <c r="K14" s="902"/>
      <c r="L14" s="902"/>
      <c r="M14" s="902"/>
      <c r="N14" s="903"/>
      <c r="O14" s="1731">
        <v>0</v>
      </c>
      <c r="P14" s="1732"/>
      <c r="Q14" s="1732"/>
      <c r="R14" s="1732"/>
      <c r="S14" s="1733"/>
    </row>
    <row r="15" spans="1:19" s="906" customFormat="1" ht="15" customHeight="1">
      <c r="A15" s="2352"/>
      <c r="B15" s="2352"/>
      <c r="C15" s="907" t="s">
        <v>188</v>
      </c>
      <c r="D15" s="908"/>
      <c r="E15" s="2331" t="s">
        <v>652</v>
      </c>
      <c r="F15" s="2331"/>
      <c r="G15" s="2331"/>
      <c r="H15" s="2331"/>
      <c r="I15" s="909"/>
      <c r="J15" s="902"/>
      <c r="K15" s="902"/>
      <c r="L15" s="902"/>
      <c r="M15" s="902"/>
      <c r="N15" s="903"/>
      <c r="O15" s="1731">
        <v>0</v>
      </c>
      <c r="P15" s="1732"/>
      <c r="Q15" s="1732"/>
      <c r="R15" s="1732"/>
      <c r="S15" s="1733"/>
    </row>
    <row r="16" spans="1:19" s="906" customFormat="1" ht="15" customHeight="1">
      <c r="A16" s="2352"/>
      <c r="B16" s="2353"/>
      <c r="C16" s="2330" t="s">
        <v>657</v>
      </c>
      <c r="D16" s="2390"/>
      <c r="E16" s="2390"/>
      <c r="F16" s="2390"/>
      <c r="G16" s="2390"/>
      <c r="H16" s="2390"/>
      <c r="I16" s="506" t="s">
        <v>189</v>
      </c>
      <c r="J16" s="902">
        <f aca="true" t="shared" si="3" ref="J16:S16">J7+J11</f>
        <v>0</v>
      </c>
      <c r="K16" s="902">
        <f t="shared" si="3"/>
        <v>0</v>
      </c>
      <c r="L16" s="902">
        <f t="shared" si="3"/>
        <v>0</v>
      </c>
      <c r="M16" s="902">
        <f t="shared" si="3"/>
        <v>0</v>
      </c>
      <c r="N16" s="903">
        <f t="shared" si="3"/>
        <v>0</v>
      </c>
      <c r="O16" s="1729">
        <f>O7+O11</f>
        <v>927</v>
      </c>
      <c r="P16" s="1672">
        <f t="shared" si="3"/>
        <v>888</v>
      </c>
      <c r="Q16" s="1672">
        <f t="shared" si="3"/>
        <v>966</v>
      </c>
      <c r="R16" s="1672">
        <f t="shared" si="3"/>
        <v>957</v>
      </c>
      <c r="S16" s="1730">
        <f t="shared" si="3"/>
        <v>948</v>
      </c>
    </row>
    <row r="17" spans="1:19" s="906" customFormat="1" ht="15" customHeight="1">
      <c r="A17" s="2352"/>
      <c r="B17" s="2351" t="s">
        <v>658</v>
      </c>
      <c r="C17" s="901" t="s">
        <v>182</v>
      </c>
      <c r="D17" s="2331" t="s">
        <v>659</v>
      </c>
      <c r="E17" s="2331"/>
      <c r="F17" s="2331"/>
      <c r="G17" s="2331"/>
      <c r="H17" s="2331"/>
      <c r="I17" s="909"/>
      <c r="J17" s="902">
        <f aca="true" t="shared" si="4" ref="J17:S17">J18+J22+J27</f>
        <v>0</v>
      </c>
      <c r="K17" s="902">
        <f t="shared" si="4"/>
        <v>0</v>
      </c>
      <c r="L17" s="902">
        <f t="shared" si="4"/>
        <v>0</v>
      </c>
      <c r="M17" s="902">
        <f t="shared" si="4"/>
        <v>0</v>
      </c>
      <c r="N17" s="903">
        <f t="shared" si="4"/>
        <v>0</v>
      </c>
      <c r="O17" s="1729">
        <f>O18+O22+O27</f>
        <v>1088</v>
      </c>
      <c r="P17" s="1672">
        <f t="shared" si="4"/>
        <v>1099</v>
      </c>
      <c r="Q17" s="1672">
        <f t="shared" si="4"/>
        <v>1121</v>
      </c>
      <c r="R17" s="1672">
        <f t="shared" si="4"/>
        <v>1145</v>
      </c>
      <c r="S17" s="1730">
        <f t="shared" si="4"/>
        <v>1170</v>
      </c>
    </row>
    <row r="18" spans="1:19" s="906" customFormat="1" ht="15" customHeight="1">
      <c r="A18" s="2352"/>
      <c r="B18" s="2352"/>
      <c r="C18" s="910" t="s">
        <v>187</v>
      </c>
      <c r="D18" s="911"/>
      <c r="E18" s="2363" t="s">
        <v>660</v>
      </c>
      <c r="F18" s="2363"/>
      <c r="G18" s="2363"/>
      <c r="H18" s="2363"/>
      <c r="I18" s="1115"/>
      <c r="J18" s="902">
        <f aca="true" t="shared" si="5" ref="J18:S18">J19+J21</f>
        <v>0</v>
      </c>
      <c r="K18" s="902">
        <f t="shared" si="5"/>
        <v>0</v>
      </c>
      <c r="L18" s="902">
        <f t="shared" si="5"/>
        <v>0</v>
      </c>
      <c r="M18" s="902">
        <f t="shared" si="5"/>
        <v>0</v>
      </c>
      <c r="N18" s="903">
        <f t="shared" si="5"/>
        <v>0</v>
      </c>
      <c r="O18" s="1729">
        <f t="shared" si="5"/>
        <v>59</v>
      </c>
      <c r="P18" s="1672">
        <f t="shared" si="5"/>
        <v>64</v>
      </c>
      <c r="Q18" s="1672">
        <f t="shared" si="5"/>
        <v>62</v>
      </c>
      <c r="R18" s="1672">
        <f t="shared" si="5"/>
        <v>61</v>
      </c>
      <c r="S18" s="1730">
        <f t="shared" si="5"/>
        <v>60</v>
      </c>
    </row>
    <row r="19" spans="1:19" s="906" customFormat="1" ht="15" customHeight="1">
      <c r="A19" s="2352"/>
      <c r="B19" s="2352"/>
      <c r="C19" s="912"/>
      <c r="D19" s="913"/>
      <c r="E19" s="1127"/>
      <c r="F19" s="2330" t="s">
        <v>661</v>
      </c>
      <c r="G19" s="2333"/>
      <c r="H19" s="2333"/>
      <c r="I19" s="914"/>
      <c r="J19" s="902"/>
      <c r="K19" s="902"/>
      <c r="L19" s="902"/>
      <c r="M19" s="902"/>
      <c r="N19" s="903"/>
      <c r="O19" s="1731">
        <f>29</f>
        <v>29</v>
      </c>
      <c r="P19" s="1732">
        <v>31</v>
      </c>
      <c r="Q19" s="1732">
        <f>ROUND(P19*0.95,0)</f>
        <v>29</v>
      </c>
      <c r="R19" s="1732">
        <f>ROUND(Q19*0.95,0)</f>
        <v>28</v>
      </c>
      <c r="S19" s="1733">
        <f>ROUND(R19*0.95,0)</f>
        <v>27</v>
      </c>
    </row>
    <row r="20" spans="1:19" s="906" customFormat="1" ht="15" customHeight="1">
      <c r="A20" s="2352"/>
      <c r="B20" s="2352"/>
      <c r="C20" s="912"/>
      <c r="D20" s="913"/>
      <c r="E20" s="1127"/>
      <c r="F20" s="2330" t="s">
        <v>662</v>
      </c>
      <c r="G20" s="2333"/>
      <c r="H20" s="2333"/>
      <c r="I20" s="914"/>
      <c r="J20" s="902"/>
      <c r="K20" s="902"/>
      <c r="L20" s="902"/>
      <c r="M20" s="902"/>
      <c r="N20" s="903"/>
      <c r="O20" s="1731">
        <f>0</f>
        <v>0</v>
      </c>
      <c r="P20" s="1732"/>
      <c r="Q20" s="1732"/>
      <c r="R20" s="1732"/>
      <c r="S20" s="1733"/>
    </row>
    <row r="21" spans="1:19" s="906" customFormat="1" ht="15" customHeight="1">
      <c r="A21" s="2352"/>
      <c r="B21" s="2352"/>
      <c r="C21" s="1110"/>
      <c r="D21" s="915"/>
      <c r="E21" s="1116"/>
      <c r="F21" s="2330" t="s">
        <v>652</v>
      </c>
      <c r="G21" s="2333"/>
      <c r="H21" s="2333"/>
      <c r="I21" s="914"/>
      <c r="J21" s="902"/>
      <c r="K21" s="902"/>
      <c r="L21" s="902"/>
      <c r="M21" s="902"/>
      <c r="N21" s="903"/>
      <c r="O21" s="1731">
        <v>30</v>
      </c>
      <c r="P21" s="1732">
        <v>33</v>
      </c>
      <c r="Q21" s="1732">
        <f>ROUND(P21*1,0)</f>
        <v>33</v>
      </c>
      <c r="R21" s="1732">
        <f>ROUND(Q21*1,0)</f>
        <v>33</v>
      </c>
      <c r="S21" s="1733">
        <f>ROUND(R21*1,0)</f>
        <v>33</v>
      </c>
    </row>
    <row r="22" spans="1:19" s="906" customFormat="1" ht="15" customHeight="1">
      <c r="A22" s="2352"/>
      <c r="B22" s="2352"/>
      <c r="C22" s="910" t="s">
        <v>190</v>
      </c>
      <c r="D22" s="911"/>
      <c r="E22" s="2363" t="s">
        <v>663</v>
      </c>
      <c r="F22" s="2363"/>
      <c r="G22" s="2363"/>
      <c r="H22" s="2363"/>
      <c r="I22" s="1115"/>
      <c r="J22" s="902">
        <f aca="true" t="shared" si="6" ref="J22:S22">SUM(J23:J26)</f>
        <v>0</v>
      </c>
      <c r="K22" s="902">
        <f t="shared" si="6"/>
        <v>0</v>
      </c>
      <c r="L22" s="902">
        <f t="shared" si="6"/>
        <v>0</v>
      </c>
      <c r="M22" s="902">
        <f t="shared" si="6"/>
        <v>0</v>
      </c>
      <c r="N22" s="903">
        <f t="shared" si="6"/>
        <v>0</v>
      </c>
      <c r="O22" s="1729">
        <f t="shared" si="6"/>
        <v>352</v>
      </c>
      <c r="P22" s="1672">
        <f t="shared" si="6"/>
        <v>355</v>
      </c>
      <c r="Q22" s="1672">
        <f t="shared" si="6"/>
        <v>359</v>
      </c>
      <c r="R22" s="1672">
        <f t="shared" si="6"/>
        <v>363</v>
      </c>
      <c r="S22" s="1730">
        <f t="shared" si="6"/>
        <v>367</v>
      </c>
    </row>
    <row r="23" spans="1:19" s="906" customFormat="1" ht="15" customHeight="1">
      <c r="A23" s="2352"/>
      <c r="B23" s="2352"/>
      <c r="C23" s="912"/>
      <c r="D23" s="913"/>
      <c r="E23" s="913"/>
      <c r="F23" s="2330" t="s">
        <v>664</v>
      </c>
      <c r="G23" s="2333"/>
      <c r="H23" s="2333"/>
      <c r="I23" s="914"/>
      <c r="J23" s="902"/>
      <c r="K23" s="902"/>
      <c r="L23" s="902"/>
      <c r="M23" s="902"/>
      <c r="N23" s="903"/>
      <c r="O23" s="1734">
        <f>48</f>
        <v>48</v>
      </c>
      <c r="P23" s="1732">
        <v>50</v>
      </c>
      <c r="Q23" s="1732">
        <f aca="true" t="shared" si="7" ref="Q23:S24">ROUND(P23*1.05,0)</f>
        <v>53</v>
      </c>
      <c r="R23" s="1732">
        <f t="shared" si="7"/>
        <v>56</v>
      </c>
      <c r="S23" s="1733">
        <f t="shared" si="7"/>
        <v>59</v>
      </c>
    </row>
    <row r="24" spans="1:19" s="906" customFormat="1" ht="15" customHeight="1">
      <c r="A24" s="2352"/>
      <c r="B24" s="2352"/>
      <c r="C24" s="912"/>
      <c r="D24" s="913"/>
      <c r="E24" s="913"/>
      <c r="F24" s="2330" t="s">
        <v>665</v>
      </c>
      <c r="G24" s="2333"/>
      <c r="H24" s="2333"/>
      <c r="I24" s="914"/>
      <c r="J24" s="902"/>
      <c r="K24" s="902"/>
      <c r="L24" s="902"/>
      <c r="M24" s="902"/>
      <c r="N24" s="903"/>
      <c r="O24" s="1731">
        <v>15</v>
      </c>
      <c r="P24" s="1732">
        <v>16</v>
      </c>
      <c r="Q24" s="1732">
        <f t="shared" si="7"/>
        <v>17</v>
      </c>
      <c r="R24" s="1732">
        <f t="shared" si="7"/>
        <v>18</v>
      </c>
      <c r="S24" s="1733">
        <f t="shared" si="7"/>
        <v>19</v>
      </c>
    </row>
    <row r="25" spans="1:19" s="906" customFormat="1" ht="15" customHeight="1">
      <c r="A25" s="2352"/>
      <c r="B25" s="2352"/>
      <c r="C25" s="912"/>
      <c r="D25" s="913"/>
      <c r="E25" s="913"/>
      <c r="F25" s="2330" t="s">
        <v>666</v>
      </c>
      <c r="G25" s="2333"/>
      <c r="H25" s="2333"/>
      <c r="I25" s="914"/>
      <c r="J25" s="902"/>
      <c r="K25" s="902"/>
      <c r="L25" s="902"/>
      <c r="M25" s="902"/>
      <c r="N25" s="903"/>
      <c r="O25" s="1731">
        <v>0</v>
      </c>
      <c r="P25" s="1732"/>
      <c r="Q25" s="1732"/>
      <c r="R25" s="1732"/>
      <c r="S25" s="1733"/>
    </row>
    <row r="26" spans="1:19" s="906" customFormat="1" ht="15" customHeight="1">
      <c r="A26" s="2352"/>
      <c r="B26" s="2352"/>
      <c r="C26" s="1110"/>
      <c r="D26" s="915"/>
      <c r="E26" s="915"/>
      <c r="F26" s="2330" t="s">
        <v>652</v>
      </c>
      <c r="G26" s="2333"/>
      <c r="H26" s="2333"/>
      <c r="I26" s="914"/>
      <c r="J26" s="902"/>
      <c r="K26" s="902"/>
      <c r="L26" s="902"/>
      <c r="M26" s="902"/>
      <c r="N26" s="903"/>
      <c r="O26" s="1731">
        <f>1088-O18-O23-O24-O25-O27</f>
        <v>289</v>
      </c>
      <c r="P26" s="1732">
        <f>11+7-P23-P24+337</f>
        <v>289</v>
      </c>
      <c r="Q26" s="1732">
        <f>ROUND(P26*1,0)</f>
        <v>289</v>
      </c>
      <c r="R26" s="1732">
        <f>ROUND(Q26*1,0)</f>
        <v>289</v>
      </c>
      <c r="S26" s="1733">
        <f>ROUND(R26*1,0)</f>
        <v>289</v>
      </c>
    </row>
    <row r="27" spans="1:19" s="906" customFormat="1" ht="15" customHeight="1">
      <c r="A27" s="2352"/>
      <c r="B27" s="2352"/>
      <c r="C27" s="907" t="s">
        <v>191</v>
      </c>
      <c r="D27" s="908"/>
      <c r="E27" s="2331" t="s">
        <v>667</v>
      </c>
      <c r="F27" s="2331"/>
      <c r="G27" s="2331"/>
      <c r="H27" s="2331"/>
      <c r="I27" s="909"/>
      <c r="J27" s="902"/>
      <c r="K27" s="902"/>
      <c r="L27" s="902"/>
      <c r="M27" s="902"/>
      <c r="N27" s="903"/>
      <c r="O27" s="1731">
        <f>538+139</f>
        <v>677</v>
      </c>
      <c r="P27" s="1732">
        <v>680</v>
      </c>
      <c r="Q27" s="1732">
        <f>ROUND(P27*1.03,0)</f>
        <v>700</v>
      </c>
      <c r="R27" s="1732">
        <f>ROUND(Q27*1.03,0)</f>
        <v>721</v>
      </c>
      <c r="S27" s="1733">
        <f>ROUND(R27*1.03,0)</f>
        <v>743</v>
      </c>
    </row>
    <row r="28" spans="1:19" s="906" customFormat="1" ht="15" customHeight="1">
      <c r="A28" s="2352"/>
      <c r="B28" s="2352"/>
      <c r="C28" s="901" t="s">
        <v>192</v>
      </c>
      <c r="D28" s="2331" t="s">
        <v>668</v>
      </c>
      <c r="E28" s="2331"/>
      <c r="F28" s="2331"/>
      <c r="G28" s="2331"/>
      <c r="H28" s="2331"/>
      <c r="I28" s="909"/>
      <c r="J28" s="902">
        <f aca="true" t="shared" si="8" ref="J28:S28">J29+J30</f>
        <v>0</v>
      </c>
      <c r="K28" s="902">
        <f t="shared" si="8"/>
        <v>0</v>
      </c>
      <c r="L28" s="902">
        <f t="shared" si="8"/>
        <v>0</v>
      </c>
      <c r="M28" s="902">
        <f t="shared" si="8"/>
        <v>0</v>
      </c>
      <c r="N28" s="903">
        <f t="shared" si="8"/>
        <v>0</v>
      </c>
      <c r="O28" s="1729">
        <f t="shared" si="8"/>
        <v>418</v>
      </c>
      <c r="P28" s="1672">
        <f t="shared" si="8"/>
        <v>391</v>
      </c>
      <c r="Q28" s="1672">
        <f t="shared" si="8"/>
        <v>360</v>
      </c>
      <c r="R28" s="1672">
        <f t="shared" si="8"/>
        <v>338</v>
      </c>
      <c r="S28" s="1730">
        <f t="shared" si="8"/>
        <v>315</v>
      </c>
    </row>
    <row r="29" spans="1:19" s="906" customFormat="1" ht="15" customHeight="1">
      <c r="A29" s="2352"/>
      <c r="B29" s="2352"/>
      <c r="C29" s="907" t="s">
        <v>184</v>
      </c>
      <c r="D29" s="916"/>
      <c r="E29" s="2331" t="s">
        <v>669</v>
      </c>
      <c r="F29" s="2331"/>
      <c r="G29" s="2331"/>
      <c r="H29" s="2331"/>
      <c r="I29" s="909"/>
      <c r="J29" s="902"/>
      <c r="K29" s="902"/>
      <c r="L29" s="902"/>
      <c r="M29" s="902"/>
      <c r="N29" s="903"/>
      <c r="O29" s="1731">
        <f>333+83</f>
        <v>416</v>
      </c>
      <c r="P29" s="1732">
        <f>310+79</f>
        <v>389</v>
      </c>
      <c r="Q29" s="1732">
        <f>358</f>
        <v>358</v>
      </c>
      <c r="R29" s="1732">
        <f>336</f>
        <v>336</v>
      </c>
      <c r="S29" s="1733">
        <f>313</f>
        <v>313</v>
      </c>
    </row>
    <row r="30" spans="1:19" s="906" customFormat="1" ht="15" customHeight="1">
      <c r="A30" s="2352"/>
      <c r="B30" s="2352"/>
      <c r="C30" s="907" t="s">
        <v>629</v>
      </c>
      <c r="D30" s="916"/>
      <c r="E30" s="2331" t="s">
        <v>652</v>
      </c>
      <c r="F30" s="2331"/>
      <c r="G30" s="2331"/>
      <c r="H30" s="2331"/>
      <c r="I30" s="909"/>
      <c r="J30" s="902"/>
      <c r="K30" s="902"/>
      <c r="L30" s="902"/>
      <c r="M30" s="902"/>
      <c r="N30" s="903"/>
      <c r="O30" s="1731">
        <v>2</v>
      </c>
      <c r="P30" s="1732">
        <f>235+104-337</f>
        <v>2</v>
      </c>
      <c r="Q30" s="1732">
        <f>ROUND(P30*1,0)</f>
        <v>2</v>
      </c>
      <c r="R30" s="1732">
        <f>ROUND(Q30*1,0)</f>
        <v>2</v>
      </c>
      <c r="S30" s="1733">
        <f>ROUND(R30*1,0)</f>
        <v>2</v>
      </c>
    </row>
    <row r="31" spans="1:19" s="906" customFormat="1" ht="15" customHeight="1">
      <c r="A31" s="2352"/>
      <c r="B31" s="2353"/>
      <c r="C31" s="2330" t="s">
        <v>670</v>
      </c>
      <c r="D31" s="2390"/>
      <c r="E31" s="2390"/>
      <c r="F31" s="2390"/>
      <c r="G31" s="2390"/>
      <c r="H31" s="2390"/>
      <c r="I31" s="506" t="s">
        <v>193</v>
      </c>
      <c r="J31" s="902">
        <f aca="true" t="shared" si="9" ref="J31:S31">J17+J28</f>
        <v>0</v>
      </c>
      <c r="K31" s="902">
        <f t="shared" si="9"/>
        <v>0</v>
      </c>
      <c r="L31" s="902">
        <f t="shared" si="9"/>
        <v>0</v>
      </c>
      <c r="M31" s="902">
        <f t="shared" si="9"/>
        <v>0</v>
      </c>
      <c r="N31" s="903">
        <f t="shared" si="9"/>
        <v>0</v>
      </c>
      <c r="O31" s="1729">
        <f>O17+O28</f>
        <v>1506</v>
      </c>
      <c r="P31" s="1672">
        <f t="shared" si="9"/>
        <v>1490</v>
      </c>
      <c r="Q31" s="1672">
        <f t="shared" si="9"/>
        <v>1481</v>
      </c>
      <c r="R31" s="1672">
        <f t="shared" si="9"/>
        <v>1483</v>
      </c>
      <c r="S31" s="1730">
        <f t="shared" si="9"/>
        <v>1485</v>
      </c>
    </row>
    <row r="32" spans="1:19" s="906" customFormat="1" ht="15" customHeight="1">
      <c r="A32" s="2353"/>
      <c r="B32" s="2330" t="s">
        <v>671</v>
      </c>
      <c r="C32" s="2331"/>
      <c r="D32" s="2331"/>
      <c r="E32" s="2331"/>
      <c r="F32" s="2333"/>
      <c r="G32" s="2390"/>
      <c r="H32" s="505" t="s">
        <v>194</v>
      </c>
      <c r="I32" s="506" t="s">
        <v>195</v>
      </c>
      <c r="J32" s="902">
        <f aca="true" t="shared" si="10" ref="J32:S32">J16-J31</f>
        <v>0</v>
      </c>
      <c r="K32" s="902">
        <f t="shared" si="10"/>
        <v>0</v>
      </c>
      <c r="L32" s="902">
        <f t="shared" si="10"/>
        <v>0</v>
      </c>
      <c r="M32" s="902">
        <f t="shared" si="10"/>
        <v>0</v>
      </c>
      <c r="N32" s="903">
        <f t="shared" si="10"/>
        <v>0</v>
      </c>
      <c r="O32" s="1729">
        <f>O16-O31</f>
        <v>-579</v>
      </c>
      <c r="P32" s="1672">
        <f t="shared" si="10"/>
        <v>-602</v>
      </c>
      <c r="Q32" s="1672">
        <f t="shared" si="10"/>
        <v>-515</v>
      </c>
      <c r="R32" s="1672">
        <f t="shared" si="10"/>
        <v>-526</v>
      </c>
      <c r="S32" s="1730">
        <f t="shared" si="10"/>
        <v>-537</v>
      </c>
    </row>
    <row r="33" spans="1:19" s="906" customFormat="1" ht="15" customHeight="1">
      <c r="A33" s="2330" t="s">
        <v>672</v>
      </c>
      <c r="B33" s="2331"/>
      <c r="C33" s="2331"/>
      <c r="D33" s="2331"/>
      <c r="E33" s="2331"/>
      <c r="F33" s="2331"/>
      <c r="G33" s="2331"/>
      <c r="H33" s="2390"/>
      <c r="I33" s="506" t="s">
        <v>196</v>
      </c>
      <c r="J33" s="902"/>
      <c r="K33" s="902"/>
      <c r="L33" s="902"/>
      <c r="M33" s="902"/>
      <c r="N33" s="903"/>
      <c r="O33" s="1731"/>
      <c r="P33" s="1732"/>
      <c r="Q33" s="1732"/>
      <c r="R33" s="1732"/>
      <c r="S33" s="1733"/>
    </row>
    <row r="34" spans="1:19" s="906" customFormat="1" ht="15" customHeight="1">
      <c r="A34" s="2330" t="s">
        <v>673</v>
      </c>
      <c r="B34" s="2331"/>
      <c r="C34" s="2331"/>
      <c r="D34" s="2331"/>
      <c r="E34" s="2331"/>
      <c r="F34" s="2331"/>
      <c r="G34" s="2331"/>
      <c r="H34" s="2390"/>
      <c r="I34" s="506" t="s">
        <v>197</v>
      </c>
      <c r="J34" s="902"/>
      <c r="K34" s="902"/>
      <c r="L34" s="902"/>
      <c r="M34" s="902"/>
      <c r="N34" s="903"/>
      <c r="O34" s="1731"/>
      <c r="P34" s="1732"/>
      <c r="Q34" s="1732"/>
      <c r="R34" s="1732"/>
      <c r="S34" s="1733"/>
    </row>
    <row r="35" spans="1:19" s="906" customFormat="1" ht="15" customHeight="1">
      <c r="A35" s="2330" t="s">
        <v>674</v>
      </c>
      <c r="B35" s="2331"/>
      <c r="C35" s="2331"/>
      <c r="D35" s="2331"/>
      <c r="E35" s="2331"/>
      <c r="F35" s="2333"/>
      <c r="G35" s="2390"/>
      <c r="H35" s="505" t="s">
        <v>198</v>
      </c>
      <c r="I35" s="506" t="s">
        <v>199</v>
      </c>
      <c r="J35" s="902">
        <f aca="true" t="shared" si="11" ref="J35:S35">J33-J34</f>
        <v>0</v>
      </c>
      <c r="K35" s="902">
        <f t="shared" si="11"/>
        <v>0</v>
      </c>
      <c r="L35" s="902">
        <f t="shared" si="11"/>
        <v>0</v>
      </c>
      <c r="M35" s="902">
        <f t="shared" si="11"/>
        <v>0</v>
      </c>
      <c r="N35" s="903">
        <f t="shared" si="11"/>
        <v>0</v>
      </c>
      <c r="O35" s="1729">
        <f>O33-O34</f>
        <v>0</v>
      </c>
      <c r="P35" s="1672">
        <f t="shared" si="11"/>
        <v>0</v>
      </c>
      <c r="Q35" s="1672">
        <f t="shared" si="11"/>
        <v>0</v>
      </c>
      <c r="R35" s="1672">
        <f t="shared" si="11"/>
        <v>0</v>
      </c>
      <c r="S35" s="1730">
        <f t="shared" si="11"/>
        <v>0</v>
      </c>
    </row>
    <row r="36" spans="1:19" s="906" customFormat="1" ht="15" customHeight="1">
      <c r="A36" s="2330" t="s">
        <v>675</v>
      </c>
      <c r="B36" s="2331"/>
      <c r="C36" s="2331"/>
      <c r="D36" s="2331"/>
      <c r="E36" s="2331"/>
      <c r="F36" s="2331"/>
      <c r="G36" s="2331"/>
      <c r="H36" s="2334" t="s">
        <v>200</v>
      </c>
      <c r="I36" s="2335"/>
      <c r="J36" s="902">
        <f aca="true" t="shared" si="12" ref="J36:S36">J32+J35</f>
        <v>0</v>
      </c>
      <c r="K36" s="902">
        <f t="shared" si="12"/>
        <v>0</v>
      </c>
      <c r="L36" s="902">
        <f t="shared" si="12"/>
        <v>0</v>
      </c>
      <c r="M36" s="902">
        <f t="shared" si="12"/>
        <v>0</v>
      </c>
      <c r="N36" s="903">
        <f t="shared" si="12"/>
        <v>0</v>
      </c>
      <c r="O36" s="1729">
        <f>O32+O35</f>
        <v>-579</v>
      </c>
      <c r="P36" s="1672">
        <f t="shared" si="12"/>
        <v>-602</v>
      </c>
      <c r="Q36" s="1672">
        <f t="shared" si="12"/>
        <v>-515</v>
      </c>
      <c r="R36" s="1672">
        <f t="shared" si="12"/>
        <v>-526</v>
      </c>
      <c r="S36" s="1730">
        <f t="shared" si="12"/>
        <v>-537</v>
      </c>
    </row>
    <row r="37" spans="1:19" s="906" customFormat="1" ht="15" customHeight="1">
      <c r="A37" s="2330" t="s">
        <v>677</v>
      </c>
      <c r="B37" s="2331"/>
      <c r="C37" s="2331"/>
      <c r="D37" s="2331"/>
      <c r="E37" s="2331"/>
      <c r="F37" s="2331"/>
      <c r="G37" s="2331"/>
      <c r="H37" s="2331"/>
      <c r="I37" s="506" t="s">
        <v>201</v>
      </c>
      <c r="J37" s="902"/>
      <c r="K37" s="902"/>
      <c r="L37" s="902"/>
      <c r="M37" s="902"/>
      <c r="N37" s="903"/>
      <c r="O37" s="1729">
        <f>O36+N37</f>
        <v>-579</v>
      </c>
      <c r="P37" s="1672">
        <f>P36+O37</f>
        <v>-1181</v>
      </c>
      <c r="Q37" s="1672">
        <f>Q36+P37</f>
        <v>-1696</v>
      </c>
      <c r="R37" s="1672">
        <f>R36+Q37</f>
        <v>-2222</v>
      </c>
      <c r="S37" s="1730">
        <f>S36+R37</f>
        <v>-2759</v>
      </c>
    </row>
    <row r="38" spans="1:19" s="906" customFormat="1" ht="15" customHeight="1">
      <c r="A38" s="2380" t="s">
        <v>678</v>
      </c>
      <c r="B38" s="2397"/>
      <c r="C38" s="2397"/>
      <c r="D38" s="2397"/>
      <c r="E38" s="2397"/>
      <c r="F38" s="2397"/>
      <c r="G38" s="2397"/>
      <c r="H38" s="2397"/>
      <c r="I38" s="917" t="s">
        <v>202</v>
      </c>
      <c r="J38" s="902"/>
      <c r="K38" s="902"/>
      <c r="L38" s="902"/>
      <c r="M38" s="902"/>
      <c r="N38" s="903"/>
      <c r="O38" s="1731">
        <v>444</v>
      </c>
      <c r="P38" s="1732">
        <f>O38+P16-P31+P27+P62-P71</f>
        <v>380</v>
      </c>
      <c r="Q38" s="1732">
        <f>P38+Q16-Q31+Q27+Q62-Q71</f>
        <v>390</v>
      </c>
      <c r="R38" s="1732">
        <f>Q38+R16-R31+R27+R62-R71</f>
        <v>394</v>
      </c>
      <c r="S38" s="1733">
        <f>R38+S16-S31+S27+S62-S71</f>
        <v>393</v>
      </c>
    </row>
    <row r="39" spans="1:19" s="906" customFormat="1" ht="15" customHeight="1">
      <c r="A39" s="918"/>
      <c r="B39" s="919"/>
      <c r="C39" s="915"/>
      <c r="D39" s="915"/>
      <c r="E39" s="915"/>
      <c r="F39" s="2330" t="s">
        <v>679</v>
      </c>
      <c r="G39" s="2333"/>
      <c r="H39" s="2333"/>
      <c r="I39" s="914"/>
      <c r="J39" s="902"/>
      <c r="K39" s="902"/>
      <c r="L39" s="902"/>
      <c r="M39" s="902"/>
      <c r="N39" s="903"/>
      <c r="O39" s="1731">
        <v>53</v>
      </c>
      <c r="P39" s="1732">
        <f>ROUND(O39*P8/O8,0)</f>
        <v>60</v>
      </c>
      <c r="Q39" s="1732">
        <f>ROUND(P39*Q8/P8,0)</f>
        <v>61</v>
      </c>
      <c r="R39" s="1732">
        <f>ROUND(Q39*R8/Q8,0)</f>
        <v>62</v>
      </c>
      <c r="S39" s="1733">
        <f>ROUND(R39*S8/R8,0)</f>
        <v>63</v>
      </c>
    </row>
    <row r="40" spans="1:19" s="906" customFormat="1" ht="15" customHeight="1">
      <c r="A40" s="2388" t="s">
        <v>631</v>
      </c>
      <c r="B40" s="2389"/>
      <c r="C40" s="2389"/>
      <c r="D40" s="2389"/>
      <c r="E40" s="2389"/>
      <c r="F40" s="2389"/>
      <c r="G40" s="2389"/>
      <c r="H40" s="2389"/>
      <c r="I40" s="917" t="s">
        <v>203</v>
      </c>
      <c r="J40" s="902"/>
      <c r="K40" s="902"/>
      <c r="L40" s="902"/>
      <c r="M40" s="902"/>
      <c r="N40" s="903"/>
      <c r="O40" s="1731">
        <f>O41+O42</f>
        <v>576</v>
      </c>
      <c r="P40" s="1732">
        <f>P41+P42</f>
        <v>570</v>
      </c>
      <c r="Q40" s="1732">
        <f>Q41+Q42</f>
        <v>567</v>
      </c>
      <c r="R40" s="1732">
        <f>R41+R42</f>
        <v>568</v>
      </c>
      <c r="S40" s="1733">
        <f>S41+S42</f>
        <v>569</v>
      </c>
    </row>
    <row r="41" spans="1:19" s="906" customFormat="1" ht="15" customHeight="1">
      <c r="A41" s="920"/>
      <c r="B41" s="921"/>
      <c r="C41" s="913"/>
      <c r="D41" s="913"/>
      <c r="E41" s="913"/>
      <c r="F41" s="2330" t="s">
        <v>680</v>
      </c>
      <c r="G41" s="2333"/>
      <c r="H41" s="2333"/>
      <c r="I41" s="914"/>
      <c r="J41" s="902"/>
      <c r="K41" s="902"/>
      <c r="L41" s="902"/>
      <c r="M41" s="902"/>
      <c r="N41" s="903"/>
      <c r="O41" s="1731">
        <v>0</v>
      </c>
      <c r="P41" s="1732"/>
      <c r="Q41" s="1732"/>
      <c r="R41" s="1732"/>
      <c r="S41" s="1733"/>
    </row>
    <row r="42" spans="1:19" s="906" customFormat="1" ht="15" customHeight="1">
      <c r="A42" s="920"/>
      <c r="B42" s="921"/>
      <c r="C42" s="913"/>
      <c r="D42" s="913"/>
      <c r="E42" s="913"/>
      <c r="F42" s="2330" t="s">
        <v>681</v>
      </c>
      <c r="G42" s="2333"/>
      <c r="H42" s="2333"/>
      <c r="I42" s="914"/>
      <c r="J42" s="902"/>
      <c r="K42" s="902"/>
      <c r="L42" s="902"/>
      <c r="M42" s="902"/>
      <c r="N42" s="903"/>
      <c r="O42" s="1731">
        <v>576</v>
      </c>
      <c r="P42" s="1732">
        <f>ROUND(O42*P31/O31,0)</f>
        <v>570</v>
      </c>
      <c r="Q42" s="1732">
        <f>ROUND(P42*Q31/P31,0)</f>
        <v>567</v>
      </c>
      <c r="R42" s="1732">
        <f>ROUND(Q42*R31/Q31,0)</f>
        <v>568</v>
      </c>
      <c r="S42" s="1733">
        <f>ROUND(R42*S31/R31,0)</f>
        <v>569</v>
      </c>
    </row>
    <row r="43" spans="1:19" s="906" customFormat="1" ht="13.5" customHeight="1">
      <c r="A43" s="2380" t="s">
        <v>682</v>
      </c>
      <c r="B43" s="2381"/>
      <c r="C43" s="2381"/>
      <c r="D43" s="2381"/>
      <c r="E43" s="2381"/>
      <c r="F43" s="1112"/>
      <c r="G43" s="1114" t="s">
        <v>204</v>
      </c>
      <c r="H43" s="2384" t="s">
        <v>205</v>
      </c>
      <c r="I43" s="2386" t="s">
        <v>206</v>
      </c>
      <c r="J43" s="2366"/>
      <c r="K43" s="2366"/>
      <c r="L43" s="2366"/>
      <c r="M43" s="2366"/>
      <c r="N43" s="2376"/>
      <c r="O43" s="2378">
        <f>O37/(O7-O9)*100</f>
        <v>-95.23026315789474</v>
      </c>
      <c r="P43" s="2368">
        <f>P37/(P7-P9)*100</f>
        <v>-173.6764705882353</v>
      </c>
      <c r="Q43" s="2368">
        <f>Q37/(Q7-Q9)*100</f>
        <v>-247.23032069970844</v>
      </c>
      <c r="R43" s="2368">
        <f>R37/(R7-R9)*100</f>
        <v>-321.0982658959538</v>
      </c>
      <c r="S43" s="2374">
        <f>S37/(S7-S9)*100</f>
        <v>-394.7067238912732</v>
      </c>
    </row>
    <row r="44" spans="1:19" s="906" customFormat="1" ht="13.5" customHeight="1">
      <c r="A44" s="2382"/>
      <c r="B44" s="2383"/>
      <c r="C44" s="2383"/>
      <c r="D44" s="2383"/>
      <c r="E44" s="2383"/>
      <c r="F44" s="1113"/>
      <c r="G44" s="922" t="s">
        <v>207</v>
      </c>
      <c r="H44" s="2385"/>
      <c r="I44" s="2387"/>
      <c r="J44" s="2367"/>
      <c r="K44" s="2367"/>
      <c r="L44" s="2367"/>
      <c r="M44" s="2367"/>
      <c r="N44" s="2377"/>
      <c r="O44" s="2379"/>
      <c r="P44" s="2369"/>
      <c r="Q44" s="2369"/>
      <c r="R44" s="2369"/>
      <c r="S44" s="2375"/>
    </row>
    <row r="45" spans="1:19" ht="15" customHeight="1">
      <c r="A45" s="2372" t="s">
        <v>208</v>
      </c>
      <c r="B45" s="2373"/>
      <c r="C45" s="2373"/>
      <c r="D45" s="2373"/>
      <c r="E45" s="2373"/>
      <c r="F45" s="2373"/>
      <c r="G45" s="2373"/>
      <c r="H45" s="2373"/>
      <c r="I45" s="1006" t="s">
        <v>209</v>
      </c>
      <c r="J45" s="1011"/>
      <c r="K45" s="1011"/>
      <c r="L45" s="1011"/>
      <c r="M45" s="1011"/>
      <c r="N45" s="1130"/>
      <c r="O45" s="1736"/>
      <c r="P45" s="1737"/>
      <c r="Q45" s="1737"/>
      <c r="R45" s="1737"/>
      <c r="S45" s="1738"/>
    </row>
    <row r="46" spans="1:19" ht="15" customHeight="1">
      <c r="A46" s="2391" t="s">
        <v>683</v>
      </c>
      <c r="B46" s="2332"/>
      <c r="C46" s="2332"/>
      <c r="D46" s="2332"/>
      <c r="E46" s="2332"/>
      <c r="F46" s="2332"/>
      <c r="G46" s="2390"/>
      <c r="H46" s="1005" t="s">
        <v>632</v>
      </c>
      <c r="I46" s="1006" t="s">
        <v>210</v>
      </c>
      <c r="J46" s="927"/>
      <c r="K46" s="927"/>
      <c r="L46" s="927"/>
      <c r="M46" s="927"/>
      <c r="N46" s="1007"/>
      <c r="O46" s="1739">
        <f>O7-O9</f>
        <v>608</v>
      </c>
      <c r="P46" s="1676">
        <f>P7-P9</f>
        <v>680</v>
      </c>
      <c r="Q46" s="1676">
        <f>Q7-Q9</f>
        <v>686</v>
      </c>
      <c r="R46" s="1676">
        <f>R7-R9</f>
        <v>692</v>
      </c>
      <c r="S46" s="1740">
        <f>S7-S9</f>
        <v>699</v>
      </c>
    </row>
    <row r="47" spans="1:19" s="923" customFormat="1" ht="15" customHeight="1">
      <c r="A47" s="2392" t="s">
        <v>211</v>
      </c>
      <c r="B47" s="2393"/>
      <c r="C47" s="2393"/>
      <c r="D47" s="2393"/>
      <c r="E47" s="2393"/>
      <c r="F47" s="2393"/>
      <c r="G47" s="2394" t="s">
        <v>212</v>
      </c>
      <c r="H47" s="2395"/>
      <c r="I47" s="2396"/>
      <c r="J47" s="929"/>
      <c r="K47" s="929"/>
      <c r="L47" s="929"/>
      <c r="M47" s="929"/>
      <c r="N47" s="930"/>
      <c r="O47" s="1741">
        <f>IF(O46&lt;&gt;0,O45/O46*100,"")</f>
        <v>0</v>
      </c>
      <c r="P47" s="1742">
        <f>IF(P46&lt;&gt;0,P45/P46*100,"")</f>
        <v>0</v>
      </c>
      <c r="Q47" s="1742">
        <f>IF(Q46&lt;&gt;0,Q45/Q46*100,"")</f>
        <v>0</v>
      </c>
      <c r="R47" s="1742">
        <f>IF(R46&lt;&gt;0,R45/R46*100,"")</f>
        <v>0</v>
      </c>
      <c r="S47" s="1743">
        <f>IF(S46&lt;&gt;0,S45/S46*100,"")</f>
        <v>0</v>
      </c>
    </row>
    <row r="48" spans="1:19" s="923" customFormat="1" ht="15" customHeight="1">
      <c r="A48" s="2370" t="s">
        <v>178</v>
      </c>
      <c r="B48" s="2371"/>
      <c r="C48" s="2371"/>
      <c r="D48" s="2371"/>
      <c r="E48" s="2371"/>
      <c r="F48" s="2371"/>
      <c r="G48" s="2371"/>
      <c r="H48" s="2371"/>
      <c r="I48" s="1132" t="s">
        <v>213</v>
      </c>
      <c r="J48" s="924"/>
      <c r="K48" s="924"/>
      <c r="L48" s="924"/>
      <c r="M48" s="924"/>
      <c r="N48" s="925"/>
      <c r="O48" s="1744"/>
      <c r="P48" s="1745"/>
      <c r="Q48" s="1745"/>
      <c r="R48" s="1745"/>
      <c r="S48" s="1746"/>
    </row>
    <row r="49" spans="1:19" s="923" customFormat="1" ht="15" customHeight="1">
      <c r="A49" s="2364" t="s">
        <v>179</v>
      </c>
      <c r="B49" s="2365"/>
      <c r="C49" s="2365"/>
      <c r="D49" s="2365"/>
      <c r="E49" s="2365"/>
      <c r="F49" s="2365"/>
      <c r="G49" s="2365"/>
      <c r="H49" s="2365"/>
      <c r="I49" s="1133" t="s">
        <v>214</v>
      </c>
      <c r="J49" s="929"/>
      <c r="K49" s="929"/>
      <c r="L49" s="929"/>
      <c r="M49" s="929"/>
      <c r="N49" s="930"/>
      <c r="O49" s="1747"/>
      <c r="P49" s="1748"/>
      <c r="Q49" s="1748"/>
      <c r="R49" s="1748"/>
      <c r="S49" s="1749"/>
    </row>
    <row r="50" spans="1:19" s="923" customFormat="1" ht="15" customHeight="1">
      <c r="A50" s="2370" t="s">
        <v>180</v>
      </c>
      <c r="B50" s="2371"/>
      <c r="C50" s="2371"/>
      <c r="D50" s="2371"/>
      <c r="E50" s="2371"/>
      <c r="F50" s="2371"/>
      <c r="G50" s="2371"/>
      <c r="H50" s="2371"/>
      <c r="I50" s="1132" t="s">
        <v>215</v>
      </c>
      <c r="J50" s="924"/>
      <c r="K50" s="924"/>
      <c r="L50" s="924"/>
      <c r="M50" s="924"/>
      <c r="N50" s="925"/>
      <c r="O50" s="1744"/>
      <c r="P50" s="1745"/>
      <c r="Q50" s="1745"/>
      <c r="R50" s="1745"/>
      <c r="S50" s="1746"/>
    </row>
    <row r="51" spans="1:19" s="923" customFormat="1" ht="15" customHeight="1">
      <c r="A51" s="2359" t="s">
        <v>216</v>
      </c>
      <c r="B51" s="2360"/>
      <c r="C51" s="2360"/>
      <c r="D51" s="2360"/>
      <c r="E51" s="2360"/>
      <c r="F51" s="2360"/>
      <c r="G51" s="1131"/>
      <c r="H51" s="1131"/>
      <c r="I51" s="1134" t="s">
        <v>217</v>
      </c>
      <c r="J51" s="929"/>
      <c r="K51" s="929"/>
      <c r="L51" s="929"/>
      <c r="M51" s="929"/>
      <c r="N51" s="930"/>
      <c r="O51" s="1741">
        <f>IF(O50&lt;&gt;0,O48/O50*100,0)</f>
        <v>0</v>
      </c>
      <c r="P51" s="1742">
        <f>IF(P50&lt;&gt;0,P48/P50*100,0)</f>
        <v>0</v>
      </c>
      <c r="Q51" s="1742">
        <f>IF(Q50&lt;&gt;0,Q48/Q50*100,0)</f>
        <v>0</v>
      </c>
      <c r="R51" s="1742">
        <f>IF(R50&lt;&gt;0,R48/R50*100,0)</f>
        <v>0</v>
      </c>
      <c r="S51" s="1743">
        <f>IF(S50&lt;&gt;0,S48/S50*100,0)</f>
        <v>0</v>
      </c>
    </row>
    <row r="52" spans="1:19" s="906" customFormat="1" ht="15.75" customHeight="1">
      <c r="A52" s="2351" t="s">
        <v>218</v>
      </c>
      <c r="B52" s="2351" t="s">
        <v>692</v>
      </c>
      <c r="C52" s="1121" t="s">
        <v>219</v>
      </c>
      <c r="D52" s="2363" t="s">
        <v>693</v>
      </c>
      <c r="E52" s="2363"/>
      <c r="F52" s="2363"/>
      <c r="G52" s="2363"/>
      <c r="H52" s="2363"/>
      <c r="I52" s="914"/>
      <c r="J52" s="902"/>
      <c r="K52" s="902"/>
      <c r="L52" s="902"/>
      <c r="M52" s="902"/>
      <c r="N52" s="903"/>
      <c r="O52" s="1731">
        <f>711</f>
        <v>711</v>
      </c>
      <c r="P52" s="1732">
        <f>673+20</f>
        <v>693</v>
      </c>
      <c r="Q52" s="1732">
        <f aca="true" t="shared" si="13" ref="Q52:S53">ROUND(P52*0.95,0)</f>
        <v>658</v>
      </c>
      <c r="R52" s="1732">
        <f t="shared" si="13"/>
        <v>625</v>
      </c>
      <c r="S52" s="1733">
        <f t="shared" si="13"/>
        <v>594</v>
      </c>
    </row>
    <row r="53" spans="1:19" s="906" customFormat="1" ht="15.75" customHeight="1">
      <c r="A53" s="2352"/>
      <c r="B53" s="2352"/>
      <c r="C53" s="1122"/>
      <c r="D53" s="1135"/>
      <c r="E53" s="2330" t="s">
        <v>220</v>
      </c>
      <c r="F53" s="2331"/>
      <c r="G53" s="2331"/>
      <c r="H53" s="2331"/>
      <c r="I53" s="914"/>
      <c r="J53" s="902"/>
      <c r="K53" s="902"/>
      <c r="L53" s="902"/>
      <c r="M53" s="902"/>
      <c r="N53" s="903"/>
      <c r="O53" s="1731">
        <f>241</f>
        <v>241</v>
      </c>
      <c r="P53" s="1732">
        <f>O53</f>
        <v>241</v>
      </c>
      <c r="Q53" s="1732">
        <f t="shared" si="13"/>
        <v>229</v>
      </c>
      <c r="R53" s="1732">
        <f t="shared" si="13"/>
        <v>218</v>
      </c>
      <c r="S53" s="1733">
        <f t="shared" si="13"/>
        <v>207</v>
      </c>
    </row>
    <row r="54" spans="1:19" s="906" customFormat="1" ht="15.75" customHeight="1">
      <c r="A54" s="2361"/>
      <c r="B54" s="2361"/>
      <c r="C54" s="901" t="s">
        <v>684</v>
      </c>
      <c r="D54" s="2331" t="s">
        <v>694</v>
      </c>
      <c r="E54" s="2331"/>
      <c r="F54" s="2331"/>
      <c r="G54" s="2331"/>
      <c r="H54" s="2331"/>
      <c r="I54" s="914"/>
      <c r="J54" s="902"/>
      <c r="K54" s="902"/>
      <c r="L54" s="902"/>
      <c r="M54" s="902"/>
      <c r="N54" s="903"/>
      <c r="O54" s="1731">
        <f>599</f>
        <v>599</v>
      </c>
      <c r="P54" s="1732">
        <f>ROUND((P66+P67)*2/3,0)</f>
        <v>629</v>
      </c>
      <c r="Q54" s="1732">
        <f>ROUND((Q66+Q67)*2/3,0)</f>
        <v>680</v>
      </c>
      <c r="R54" s="1732">
        <f>ROUND((R66+R67)*2/3,0)</f>
        <v>701</v>
      </c>
      <c r="S54" s="1733">
        <f>ROUND((S66+S67)*2/3,0)</f>
        <v>718</v>
      </c>
    </row>
    <row r="55" spans="1:19" s="906" customFormat="1" ht="15.75" customHeight="1">
      <c r="A55" s="2361"/>
      <c r="B55" s="2361"/>
      <c r="C55" s="1121" t="s">
        <v>685</v>
      </c>
      <c r="D55" s="2331" t="s">
        <v>695</v>
      </c>
      <c r="E55" s="2331"/>
      <c r="F55" s="2331"/>
      <c r="G55" s="2331"/>
      <c r="H55" s="2331"/>
      <c r="I55" s="914"/>
      <c r="J55" s="902"/>
      <c r="K55" s="902"/>
      <c r="L55" s="902"/>
      <c r="M55" s="902"/>
      <c r="N55" s="903"/>
      <c r="O55" s="1731"/>
      <c r="P55" s="1732"/>
      <c r="Q55" s="1732"/>
      <c r="R55" s="1732"/>
      <c r="S55" s="1733"/>
    </row>
    <row r="56" spans="1:19" s="906" customFormat="1" ht="15.75" customHeight="1">
      <c r="A56" s="2361"/>
      <c r="B56" s="2361"/>
      <c r="C56" s="901" t="s">
        <v>686</v>
      </c>
      <c r="D56" s="2331" t="s">
        <v>696</v>
      </c>
      <c r="E56" s="2331"/>
      <c r="F56" s="2331"/>
      <c r="G56" s="2331"/>
      <c r="H56" s="2331"/>
      <c r="I56" s="914"/>
      <c r="J56" s="902"/>
      <c r="K56" s="902"/>
      <c r="L56" s="902"/>
      <c r="M56" s="902"/>
      <c r="N56" s="903"/>
      <c r="O56" s="1731"/>
      <c r="P56" s="1732"/>
      <c r="Q56" s="1732"/>
      <c r="R56" s="1732"/>
      <c r="S56" s="1733"/>
    </row>
    <row r="57" spans="1:19" s="906" customFormat="1" ht="15.75" customHeight="1">
      <c r="A57" s="2361"/>
      <c r="B57" s="2361"/>
      <c r="C57" s="901" t="s">
        <v>687</v>
      </c>
      <c r="D57" s="2331" t="s">
        <v>697</v>
      </c>
      <c r="E57" s="2331"/>
      <c r="F57" s="2331"/>
      <c r="G57" s="2331"/>
      <c r="H57" s="2331"/>
      <c r="I57" s="914"/>
      <c r="J57" s="902"/>
      <c r="K57" s="902"/>
      <c r="L57" s="902"/>
      <c r="M57" s="902"/>
      <c r="N57" s="903"/>
      <c r="O57" s="1731"/>
      <c r="P57" s="1732"/>
      <c r="Q57" s="1732"/>
      <c r="R57" s="1732"/>
      <c r="S57" s="1733"/>
    </row>
    <row r="58" spans="1:19" s="906" customFormat="1" ht="15.75" customHeight="1">
      <c r="A58" s="2361"/>
      <c r="B58" s="2361"/>
      <c r="C58" s="901" t="s">
        <v>688</v>
      </c>
      <c r="D58" s="2331" t="s">
        <v>698</v>
      </c>
      <c r="E58" s="2331"/>
      <c r="F58" s="2331"/>
      <c r="G58" s="2331"/>
      <c r="H58" s="2331"/>
      <c r="I58" s="914"/>
      <c r="J58" s="902"/>
      <c r="K58" s="902"/>
      <c r="L58" s="902"/>
      <c r="M58" s="902"/>
      <c r="N58" s="903"/>
      <c r="O58" s="1731">
        <f>885</f>
        <v>885</v>
      </c>
      <c r="P58" s="1732">
        <f>553</f>
        <v>553</v>
      </c>
      <c r="Q58" s="1732">
        <f>ROUND(P58*0.95,0)</f>
        <v>525</v>
      </c>
      <c r="R58" s="1732">
        <f aca="true" t="shared" si="14" ref="R58:S60">ROUND(Q58*0.95,0)</f>
        <v>499</v>
      </c>
      <c r="S58" s="1733">
        <f t="shared" si="14"/>
        <v>474</v>
      </c>
    </row>
    <row r="59" spans="1:19" s="906" customFormat="1" ht="15.75" customHeight="1">
      <c r="A59" s="2361"/>
      <c r="B59" s="2361"/>
      <c r="C59" s="901" t="s">
        <v>689</v>
      </c>
      <c r="D59" s="2331" t="s">
        <v>699</v>
      </c>
      <c r="E59" s="2331"/>
      <c r="F59" s="2331"/>
      <c r="G59" s="2331"/>
      <c r="H59" s="2331"/>
      <c r="I59" s="914"/>
      <c r="J59" s="902"/>
      <c r="K59" s="902"/>
      <c r="L59" s="902"/>
      <c r="M59" s="902"/>
      <c r="N59" s="903"/>
      <c r="O59" s="1731"/>
      <c r="P59" s="1732"/>
      <c r="Q59" s="1732"/>
      <c r="R59" s="1732"/>
      <c r="S59" s="1733"/>
    </row>
    <row r="60" spans="1:19" s="906" customFormat="1" ht="15.75" customHeight="1">
      <c r="A60" s="2361"/>
      <c r="B60" s="2361"/>
      <c r="C60" s="901" t="s">
        <v>221</v>
      </c>
      <c r="D60" s="2331" t="s">
        <v>700</v>
      </c>
      <c r="E60" s="2333"/>
      <c r="F60" s="2333"/>
      <c r="G60" s="2333"/>
      <c r="H60" s="2333"/>
      <c r="I60" s="914"/>
      <c r="J60" s="902"/>
      <c r="K60" s="902"/>
      <c r="L60" s="902"/>
      <c r="M60" s="902"/>
      <c r="N60" s="903"/>
      <c r="O60" s="1731">
        <f>25</f>
        <v>25</v>
      </c>
      <c r="P60" s="1732">
        <f>40+1</f>
        <v>41</v>
      </c>
      <c r="Q60" s="1732">
        <f>ROUND(P60*0.95,0)</f>
        <v>39</v>
      </c>
      <c r="R60" s="1732">
        <f t="shared" si="14"/>
        <v>37</v>
      </c>
      <c r="S60" s="1733">
        <f t="shared" si="14"/>
        <v>35</v>
      </c>
    </row>
    <row r="61" spans="1:19" s="906" customFormat="1" ht="15.75" customHeight="1">
      <c r="A61" s="2361"/>
      <c r="B61" s="2361"/>
      <c r="C61" s="901" t="s">
        <v>222</v>
      </c>
      <c r="D61" s="2331" t="s">
        <v>652</v>
      </c>
      <c r="E61" s="2331"/>
      <c r="F61" s="2331"/>
      <c r="G61" s="2331"/>
      <c r="H61" s="2331"/>
      <c r="I61" s="914"/>
      <c r="J61" s="902"/>
      <c r="K61" s="902"/>
      <c r="L61" s="902"/>
      <c r="M61" s="902"/>
      <c r="N61" s="903"/>
      <c r="O61" s="1731"/>
      <c r="P61" s="1732"/>
      <c r="Q61" s="1732"/>
      <c r="R61" s="1732"/>
      <c r="S61" s="1733"/>
    </row>
    <row r="62" spans="1:19" s="906" customFormat="1" ht="15.75" customHeight="1">
      <c r="A62" s="2361"/>
      <c r="B62" s="2361"/>
      <c r="C62" s="2354" t="s">
        <v>701</v>
      </c>
      <c r="D62" s="2355"/>
      <c r="E62" s="2355"/>
      <c r="F62" s="2355"/>
      <c r="G62" s="2355"/>
      <c r="H62" s="2356"/>
      <c r="I62" s="506" t="s">
        <v>223</v>
      </c>
      <c r="J62" s="902">
        <f aca="true" t="shared" si="15" ref="J62:S62">SUM(J52:J61)</f>
        <v>0</v>
      </c>
      <c r="K62" s="902">
        <f t="shared" si="15"/>
        <v>0</v>
      </c>
      <c r="L62" s="902">
        <f t="shared" si="15"/>
        <v>0</v>
      </c>
      <c r="M62" s="902">
        <f t="shared" si="15"/>
        <v>0</v>
      </c>
      <c r="N62" s="903">
        <f t="shared" si="15"/>
        <v>0</v>
      </c>
      <c r="O62" s="1729">
        <f>SUM(O54:O61,O52)</f>
        <v>2220</v>
      </c>
      <c r="P62" s="1672">
        <f t="shared" si="15"/>
        <v>2157</v>
      </c>
      <c r="Q62" s="1672">
        <f t="shared" si="15"/>
        <v>2131</v>
      </c>
      <c r="R62" s="1672">
        <f t="shared" si="15"/>
        <v>2080</v>
      </c>
      <c r="S62" s="1730">
        <f t="shared" si="15"/>
        <v>2028</v>
      </c>
    </row>
    <row r="63" spans="1:19" s="906" customFormat="1" ht="28.5" customHeight="1">
      <c r="A63" s="2361"/>
      <c r="B63" s="2361"/>
      <c r="C63" s="2357" t="s">
        <v>224</v>
      </c>
      <c r="D63" s="2358"/>
      <c r="E63" s="2358"/>
      <c r="F63" s="2358"/>
      <c r="G63" s="2358"/>
      <c r="H63" s="2358"/>
      <c r="I63" s="506" t="s">
        <v>225</v>
      </c>
      <c r="J63" s="902"/>
      <c r="K63" s="902"/>
      <c r="L63" s="902"/>
      <c r="M63" s="902"/>
      <c r="N63" s="903"/>
      <c r="O63" s="1731"/>
      <c r="P63" s="1732"/>
      <c r="Q63" s="1732"/>
      <c r="R63" s="1732"/>
      <c r="S63" s="1733"/>
    </row>
    <row r="64" spans="1:19" s="906" customFormat="1" ht="15.75" customHeight="1">
      <c r="A64" s="2361"/>
      <c r="B64" s="2361"/>
      <c r="C64" s="2330" t="s">
        <v>595</v>
      </c>
      <c r="D64" s="2331"/>
      <c r="E64" s="2331"/>
      <c r="F64" s="2331"/>
      <c r="G64" s="2331"/>
      <c r="H64" s="505" t="s">
        <v>226</v>
      </c>
      <c r="I64" s="506" t="s">
        <v>227</v>
      </c>
      <c r="J64" s="902">
        <f aca="true" t="shared" si="16" ref="J64:S64">J62-J63</f>
        <v>0</v>
      </c>
      <c r="K64" s="902">
        <f t="shared" si="16"/>
        <v>0</v>
      </c>
      <c r="L64" s="902">
        <f t="shared" si="16"/>
        <v>0</v>
      </c>
      <c r="M64" s="902">
        <f t="shared" si="16"/>
        <v>0</v>
      </c>
      <c r="N64" s="903">
        <f t="shared" si="16"/>
        <v>0</v>
      </c>
      <c r="O64" s="1729">
        <f>O62-O63</f>
        <v>2220</v>
      </c>
      <c r="P64" s="1672">
        <f t="shared" si="16"/>
        <v>2157</v>
      </c>
      <c r="Q64" s="1672">
        <f t="shared" si="16"/>
        <v>2131</v>
      </c>
      <c r="R64" s="1672">
        <f t="shared" si="16"/>
        <v>2080</v>
      </c>
      <c r="S64" s="1730">
        <f t="shared" si="16"/>
        <v>2028</v>
      </c>
    </row>
    <row r="65" spans="1:19" s="906" customFormat="1" ht="15.75" customHeight="1">
      <c r="A65" s="2361"/>
      <c r="B65" s="2351" t="s">
        <v>702</v>
      </c>
      <c r="C65" s="1121" t="s">
        <v>219</v>
      </c>
      <c r="D65" s="2331" t="s">
        <v>703</v>
      </c>
      <c r="E65" s="2333"/>
      <c r="F65" s="2333"/>
      <c r="G65" s="2333"/>
      <c r="H65" s="2333"/>
      <c r="I65" s="914"/>
      <c r="J65" s="1108"/>
      <c r="K65" s="1108"/>
      <c r="L65" s="1108"/>
      <c r="M65" s="1108"/>
      <c r="N65" s="1109"/>
      <c r="O65" s="1750">
        <f>1406</f>
        <v>1406</v>
      </c>
      <c r="P65" s="1751">
        <v>1406</v>
      </c>
      <c r="Q65" s="1732">
        <f>ROUND(P65*0.95,0)</f>
        <v>1336</v>
      </c>
      <c r="R65" s="1732">
        <f>ROUND(Q65*0.95,0)</f>
        <v>1269</v>
      </c>
      <c r="S65" s="1733">
        <f>ROUND(R65*0.95,0)</f>
        <v>1206</v>
      </c>
    </row>
    <row r="66" spans="1:19" s="906" customFormat="1" ht="15.75" customHeight="1">
      <c r="A66" s="2361"/>
      <c r="B66" s="2352"/>
      <c r="C66" s="1122"/>
      <c r="D66" s="2330" t="s">
        <v>704</v>
      </c>
      <c r="E66" s="2333"/>
      <c r="F66" s="2333"/>
      <c r="G66" s="2333"/>
      <c r="H66" s="2333"/>
      <c r="I66" s="914"/>
      <c r="J66" s="1108"/>
      <c r="K66" s="1108"/>
      <c r="L66" s="1108"/>
      <c r="M66" s="1108"/>
      <c r="N66" s="1109"/>
      <c r="O66" s="1750">
        <v>51</v>
      </c>
      <c r="P66" s="1751">
        <v>51</v>
      </c>
      <c r="Q66" s="1751">
        <f>ROUND(P66*0.98,0)</f>
        <v>50</v>
      </c>
      <c r="R66" s="1751">
        <f>ROUND(Q66*0.98,0)</f>
        <v>49</v>
      </c>
      <c r="S66" s="1752">
        <f>ROUND(R66*0.98,0)</f>
        <v>48</v>
      </c>
    </row>
    <row r="67" spans="1:19" s="906" customFormat="1" ht="15.75" customHeight="1">
      <c r="A67" s="2361"/>
      <c r="B67" s="2352"/>
      <c r="C67" s="901" t="s">
        <v>192</v>
      </c>
      <c r="D67" s="2331" t="s">
        <v>705</v>
      </c>
      <c r="E67" s="2333"/>
      <c r="F67" s="2333"/>
      <c r="G67" s="2333"/>
      <c r="H67" s="2333"/>
      <c r="I67" s="914"/>
      <c r="J67" s="902"/>
      <c r="K67" s="902"/>
      <c r="L67" s="902"/>
      <c r="M67" s="902"/>
      <c r="N67" s="903"/>
      <c r="O67" s="1731">
        <f>848</f>
        <v>848</v>
      </c>
      <c r="P67" s="1732">
        <f>893</f>
        <v>893</v>
      </c>
      <c r="Q67" s="1732">
        <v>970</v>
      </c>
      <c r="R67" s="1732">
        <v>1002</v>
      </c>
      <c r="S67" s="1733">
        <v>1029</v>
      </c>
    </row>
    <row r="68" spans="1:19" s="906" customFormat="1" ht="15.75" customHeight="1">
      <c r="A68" s="2361"/>
      <c r="B68" s="2352"/>
      <c r="C68" s="901" t="s">
        <v>228</v>
      </c>
      <c r="D68" s="2331" t="s">
        <v>706</v>
      </c>
      <c r="E68" s="2333"/>
      <c r="F68" s="2333"/>
      <c r="G68" s="2333"/>
      <c r="H68" s="2333"/>
      <c r="I68" s="914"/>
      <c r="J68" s="902"/>
      <c r="K68" s="902"/>
      <c r="L68" s="902"/>
      <c r="M68" s="902"/>
      <c r="N68" s="903"/>
      <c r="O68" s="1731"/>
      <c r="P68" s="1732"/>
      <c r="Q68" s="1732"/>
      <c r="R68" s="1732"/>
      <c r="S68" s="1733"/>
    </row>
    <row r="69" spans="1:19" s="906" customFormat="1" ht="15.75" customHeight="1">
      <c r="A69" s="2361"/>
      <c r="B69" s="2352"/>
      <c r="C69" s="901" t="s">
        <v>229</v>
      </c>
      <c r="D69" s="2331" t="s">
        <v>707</v>
      </c>
      <c r="E69" s="2333"/>
      <c r="F69" s="2333"/>
      <c r="G69" s="2333"/>
      <c r="H69" s="2333"/>
      <c r="I69" s="914"/>
      <c r="J69" s="902"/>
      <c r="K69" s="902"/>
      <c r="L69" s="902"/>
      <c r="M69" s="902"/>
      <c r="N69" s="903"/>
      <c r="O69" s="1731"/>
      <c r="P69" s="1732"/>
      <c r="Q69" s="1732"/>
      <c r="R69" s="1732"/>
      <c r="S69" s="1733"/>
    </row>
    <row r="70" spans="1:19" s="906" customFormat="1" ht="15.75" customHeight="1">
      <c r="A70" s="2361"/>
      <c r="B70" s="2352"/>
      <c r="C70" s="901" t="s">
        <v>230</v>
      </c>
      <c r="D70" s="2331" t="s">
        <v>652</v>
      </c>
      <c r="E70" s="2333"/>
      <c r="F70" s="2333"/>
      <c r="G70" s="2333"/>
      <c r="H70" s="2333"/>
      <c r="I70" s="914"/>
      <c r="J70" s="902"/>
      <c r="K70" s="902"/>
      <c r="L70" s="902"/>
      <c r="M70" s="902"/>
      <c r="N70" s="903"/>
      <c r="O70" s="1731"/>
      <c r="P70" s="1732"/>
      <c r="Q70" s="1732"/>
      <c r="R70" s="1732"/>
      <c r="S70" s="1733"/>
    </row>
    <row r="71" spans="1:19" s="906" customFormat="1" ht="15.75" customHeight="1">
      <c r="A71" s="2362"/>
      <c r="B71" s="2353"/>
      <c r="C71" s="2330" t="s">
        <v>701</v>
      </c>
      <c r="D71" s="2332"/>
      <c r="E71" s="2332"/>
      <c r="F71" s="2332"/>
      <c r="G71" s="2332"/>
      <c r="H71" s="2333"/>
      <c r="I71" s="917" t="s">
        <v>193</v>
      </c>
      <c r="J71" s="902">
        <f aca="true" t="shared" si="17" ref="J71:S71">J65+SUM(J67:J70)</f>
        <v>0</v>
      </c>
      <c r="K71" s="902">
        <f t="shared" si="17"/>
        <v>0</v>
      </c>
      <c r="L71" s="902">
        <f t="shared" si="17"/>
        <v>0</v>
      </c>
      <c r="M71" s="902">
        <f t="shared" si="17"/>
        <v>0</v>
      </c>
      <c r="N71" s="903">
        <f t="shared" si="17"/>
        <v>0</v>
      </c>
      <c r="O71" s="1729">
        <f>SUM(O65,O67:O70)</f>
        <v>2254</v>
      </c>
      <c r="P71" s="1672">
        <f t="shared" si="17"/>
        <v>2299</v>
      </c>
      <c r="Q71" s="1672">
        <f t="shared" si="17"/>
        <v>2306</v>
      </c>
      <c r="R71" s="1672">
        <f t="shared" si="17"/>
        <v>2271</v>
      </c>
      <c r="S71" s="1730">
        <f t="shared" si="17"/>
        <v>2235</v>
      </c>
    </row>
    <row r="72" spans="1:19" s="906" customFormat="1" ht="15.75" customHeight="1">
      <c r="A72" s="2330" t="s">
        <v>596</v>
      </c>
      <c r="B72" s="2331"/>
      <c r="C72" s="2331"/>
      <c r="D72" s="2331"/>
      <c r="E72" s="2331"/>
      <c r="F72" s="2331"/>
      <c r="G72" s="2331"/>
      <c r="H72" s="931" t="s">
        <v>231</v>
      </c>
      <c r="I72" s="506" t="s">
        <v>195</v>
      </c>
      <c r="J72" s="902">
        <f aca="true" t="shared" si="18" ref="J72:S72">J71-J64</f>
        <v>0</v>
      </c>
      <c r="K72" s="902">
        <f t="shared" si="18"/>
        <v>0</v>
      </c>
      <c r="L72" s="902">
        <f t="shared" si="18"/>
        <v>0</v>
      </c>
      <c r="M72" s="902">
        <f t="shared" si="18"/>
        <v>0</v>
      </c>
      <c r="N72" s="903">
        <f t="shared" si="18"/>
        <v>0</v>
      </c>
      <c r="O72" s="1729">
        <f>O71-O64</f>
        <v>34</v>
      </c>
      <c r="P72" s="1672">
        <f t="shared" si="18"/>
        <v>142</v>
      </c>
      <c r="Q72" s="1672">
        <f t="shared" si="18"/>
        <v>175</v>
      </c>
      <c r="R72" s="1672">
        <f t="shared" si="18"/>
        <v>191</v>
      </c>
      <c r="S72" s="1730">
        <f t="shared" si="18"/>
        <v>207</v>
      </c>
    </row>
    <row r="73" spans="1:19" s="906" customFormat="1" ht="15.75" customHeight="1">
      <c r="A73" s="2345" t="s">
        <v>708</v>
      </c>
      <c r="B73" s="2346"/>
      <c r="C73" s="1122" t="s">
        <v>219</v>
      </c>
      <c r="D73" s="2331" t="s">
        <v>709</v>
      </c>
      <c r="E73" s="2333"/>
      <c r="F73" s="2333"/>
      <c r="G73" s="2333"/>
      <c r="H73" s="2333"/>
      <c r="I73" s="914"/>
      <c r="J73" s="902"/>
      <c r="K73" s="902"/>
      <c r="L73" s="902"/>
      <c r="M73" s="902"/>
      <c r="N73" s="903"/>
      <c r="O73" s="1731">
        <v>34</v>
      </c>
      <c r="P73" s="1732">
        <f>78+64</f>
        <v>142</v>
      </c>
      <c r="Q73" s="1732">
        <v>175</v>
      </c>
      <c r="R73" s="1732">
        <v>191</v>
      </c>
      <c r="S73" s="1733">
        <v>207</v>
      </c>
    </row>
    <row r="74" spans="1:19" s="906" customFormat="1" ht="15.75" customHeight="1">
      <c r="A74" s="2347"/>
      <c r="B74" s="2348"/>
      <c r="C74" s="901" t="s">
        <v>192</v>
      </c>
      <c r="D74" s="2331" t="s">
        <v>710</v>
      </c>
      <c r="E74" s="2333"/>
      <c r="F74" s="2333"/>
      <c r="G74" s="2333"/>
      <c r="H74" s="2333"/>
      <c r="I74" s="914"/>
      <c r="J74" s="902"/>
      <c r="K74" s="902"/>
      <c r="L74" s="902"/>
      <c r="M74" s="902"/>
      <c r="N74" s="903"/>
      <c r="O74" s="1731"/>
      <c r="P74" s="1732"/>
      <c r="Q74" s="1732"/>
      <c r="R74" s="1732"/>
      <c r="S74" s="1733"/>
    </row>
    <row r="75" spans="1:19" s="906" customFormat="1" ht="15.75" customHeight="1">
      <c r="A75" s="2347"/>
      <c r="B75" s="2348"/>
      <c r="C75" s="901" t="s">
        <v>228</v>
      </c>
      <c r="D75" s="2331" t="s">
        <v>711</v>
      </c>
      <c r="E75" s="2333"/>
      <c r="F75" s="2333"/>
      <c r="G75" s="2333"/>
      <c r="H75" s="2333"/>
      <c r="I75" s="914"/>
      <c r="J75" s="902"/>
      <c r="K75" s="902"/>
      <c r="L75" s="902"/>
      <c r="M75" s="902"/>
      <c r="N75" s="903"/>
      <c r="O75" s="1731"/>
      <c r="P75" s="1732"/>
      <c r="Q75" s="1732"/>
      <c r="R75" s="1732"/>
      <c r="S75" s="1733"/>
    </row>
    <row r="76" spans="1:19" s="906" customFormat="1" ht="15.75" customHeight="1">
      <c r="A76" s="2347"/>
      <c r="B76" s="2348"/>
      <c r="C76" s="901" t="s">
        <v>229</v>
      </c>
      <c r="D76" s="2331" t="s">
        <v>652</v>
      </c>
      <c r="E76" s="2333"/>
      <c r="F76" s="2333"/>
      <c r="G76" s="2333"/>
      <c r="H76" s="2333"/>
      <c r="I76" s="914"/>
      <c r="J76" s="902"/>
      <c r="K76" s="902"/>
      <c r="L76" s="902"/>
      <c r="M76" s="902"/>
      <c r="N76" s="903"/>
      <c r="O76" s="1731"/>
      <c r="P76" s="1732"/>
      <c r="Q76" s="1732"/>
      <c r="R76" s="1732"/>
      <c r="S76" s="1733"/>
    </row>
    <row r="77" spans="1:19" s="906" customFormat="1" ht="15.75" customHeight="1">
      <c r="A77" s="2349"/>
      <c r="B77" s="2350"/>
      <c r="C77" s="2330" t="s">
        <v>701</v>
      </c>
      <c r="D77" s="2332"/>
      <c r="E77" s="2332"/>
      <c r="F77" s="2332"/>
      <c r="G77" s="2332"/>
      <c r="H77" s="2333"/>
      <c r="I77" s="917" t="s">
        <v>196</v>
      </c>
      <c r="J77" s="902">
        <f aca="true" t="shared" si="19" ref="J77:S77">SUM(J73:J76)</f>
        <v>0</v>
      </c>
      <c r="K77" s="902">
        <f t="shared" si="19"/>
        <v>0</v>
      </c>
      <c r="L77" s="902">
        <f t="shared" si="19"/>
        <v>0</v>
      </c>
      <c r="M77" s="902">
        <f t="shared" si="19"/>
        <v>0</v>
      </c>
      <c r="N77" s="903">
        <f t="shared" si="19"/>
        <v>0</v>
      </c>
      <c r="O77" s="1729">
        <f>SUM(O73:O76)</f>
        <v>34</v>
      </c>
      <c r="P77" s="1672">
        <f t="shared" si="19"/>
        <v>142</v>
      </c>
      <c r="Q77" s="1672">
        <f t="shared" si="19"/>
        <v>175</v>
      </c>
      <c r="R77" s="1672">
        <f t="shared" si="19"/>
        <v>191</v>
      </c>
      <c r="S77" s="1730">
        <f t="shared" si="19"/>
        <v>207</v>
      </c>
    </row>
    <row r="78" spans="1:19" s="906" customFormat="1" ht="15.75" customHeight="1">
      <c r="A78" s="2330" t="s">
        <v>712</v>
      </c>
      <c r="B78" s="2331"/>
      <c r="C78" s="2332"/>
      <c r="D78" s="2332"/>
      <c r="E78" s="2332"/>
      <c r="F78" s="2332"/>
      <c r="G78" s="2333"/>
      <c r="H78" s="2334" t="s">
        <v>232</v>
      </c>
      <c r="I78" s="2335"/>
      <c r="J78" s="902">
        <f aca="true" t="shared" si="20" ref="J78:S78">J72-J77</f>
        <v>0</v>
      </c>
      <c r="K78" s="902">
        <f t="shared" si="20"/>
        <v>0</v>
      </c>
      <c r="L78" s="902">
        <f t="shared" si="20"/>
        <v>0</v>
      </c>
      <c r="M78" s="902">
        <f t="shared" si="20"/>
        <v>0</v>
      </c>
      <c r="N78" s="903">
        <f t="shared" si="20"/>
        <v>0</v>
      </c>
      <c r="O78" s="1753">
        <f>O72-O77</f>
        <v>0</v>
      </c>
      <c r="P78" s="1674">
        <f t="shared" si="20"/>
        <v>0</v>
      </c>
      <c r="Q78" s="1674">
        <f t="shared" si="20"/>
        <v>0</v>
      </c>
      <c r="R78" s="1674">
        <f t="shared" si="20"/>
        <v>0</v>
      </c>
      <c r="S78" s="1735">
        <f t="shared" si="20"/>
        <v>0</v>
      </c>
    </row>
    <row r="79" spans="1:19" s="906" customFormat="1" ht="15.75" customHeight="1">
      <c r="A79" s="2336" t="s">
        <v>233</v>
      </c>
      <c r="B79" s="2337"/>
      <c r="C79" s="2337"/>
      <c r="D79" s="2337"/>
      <c r="E79" s="2337"/>
      <c r="F79" s="2337"/>
      <c r="G79" s="2337"/>
      <c r="H79" s="2337"/>
      <c r="I79" s="506" t="s">
        <v>234</v>
      </c>
      <c r="J79" s="902"/>
      <c r="K79" s="902"/>
      <c r="L79" s="902"/>
      <c r="M79" s="902"/>
      <c r="N79" s="903"/>
      <c r="O79" s="1750"/>
      <c r="P79" s="1751"/>
      <c r="Q79" s="1751"/>
      <c r="R79" s="1751"/>
      <c r="S79" s="1752"/>
    </row>
    <row r="80" spans="1:19" ht="15.75" customHeight="1" thickBot="1">
      <c r="A80" s="2336" t="s">
        <v>433</v>
      </c>
      <c r="B80" s="2337"/>
      <c r="C80" s="2337"/>
      <c r="D80" s="2337"/>
      <c r="E80" s="2337"/>
      <c r="F80" s="2337"/>
      <c r="G80" s="2337"/>
      <c r="H80" s="2337"/>
      <c r="I80" s="977" t="s">
        <v>235</v>
      </c>
      <c r="J80" s="937"/>
      <c r="K80" s="937"/>
      <c r="L80" s="937"/>
      <c r="M80" s="937"/>
      <c r="N80" s="938"/>
      <c r="O80" s="1754">
        <f>14885+2891</f>
        <v>17776</v>
      </c>
      <c r="P80" s="1755">
        <f>O80+P52-P67</f>
        <v>17576</v>
      </c>
      <c r="Q80" s="1755">
        <f>P80+Q52-Q67</f>
        <v>17264</v>
      </c>
      <c r="R80" s="1755">
        <f>Q80+R52-R67</f>
        <v>16887</v>
      </c>
      <c r="S80" s="1756">
        <f>R80+S52-S67</f>
        <v>16452</v>
      </c>
    </row>
    <row r="81" ht="6" customHeight="1" thickTop="1">
      <c r="C81" s="946"/>
    </row>
    <row r="82" spans="1:19" ht="15" customHeight="1">
      <c r="A82" s="948" t="s">
        <v>750</v>
      </c>
      <c r="C82" s="946"/>
      <c r="R82" s="2343" t="s">
        <v>572</v>
      </c>
      <c r="S82" s="2343"/>
    </row>
    <row r="83" spans="1:19" ht="3" customHeight="1" thickBot="1">
      <c r="A83" s="948"/>
      <c r="C83" s="946"/>
      <c r="R83" s="2344"/>
      <c r="S83" s="2344"/>
    </row>
    <row r="84" spans="1:19" s="884" customFormat="1" ht="12" customHeight="1" thickTop="1">
      <c r="A84" s="949"/>
      <c r="B84" s="950"/>
      <c r="C84" s="951"/>
      <c r="D84" s="950"/>
      <c r="E84" s="950"/>
      <c r="F84" s="950"/>
      <c r="G84" s="952" t="s">
        <v>690</v>
      </c>
      <c r="H84" s="952"/>
      <c r="I84" s="953"/>
      <c r="J84" s="954" t="s">
        <v>165</v>
      </c>
      <c r="K84" s="954" t="s">
        <v>165</v>
      </c>
      <c r="L84" s="954" t="s">
        <v>165</v>
      </c>
      <c r="M84" s="954" t="s">
        <v>165</v>
      </c>
      <c r="N84" s="955" t="s">
        <v>165</v>
      </c>
      <c r="O84" s="956" t="str">
        <f>O4</f>
        <v>平成22年度</v>
      </c>
      <c r="P84" s="957" t="str">
        <f>P4</f>
        <v>平成23年度</v>
      </c>
      <c r="Q84" s="957" t="str">
        <f>Q4</f>
        <v>平成24年度</v>
      </c>
      <c r="R84" s="957" t="str">
        <f>R4</f>
        <v>平成25年度</v>
      </c>
      <c r="S84" s="958" t="str">
        <f>S4</f>
        <v>平成26年度</v>
      </c>
    </row>
    <row r="85" spans="1:19" s="884" customFormat="1" ht="12" customHeight="1">
      <c r="A85" s="959"/>
      <c r="B85" s="960"/>
      <c r="C85" s="961"/>
      <c r="D85" s="960"/>
      <c r="E85" s="960"/>
      <c r="F85" s="960"/>
      <c r="G85" s="962"/>
      <c r="H85" s="962"/>
      <c r="I85" s="963"/>
      <c r="J85" s="964" t="s">
        <v>634</v>
      </c>
      <c r="K85" s="964" t="s">
        <v>635</v>
      </c>
      <c r="L85" s="964" t="s">
        <v>636</v>
      </c>
      <c r="M85" s="964" t="s">
        <v>637</v>
      </c>
      <c r="N85" s="965" t="s">
        <v>638</v>
      </c>
      <c r="O85" s="966" t="s">
        <v>639</v>
      </c>
      <c r="P85" s="964" t="s">
        <v>640</v>
      </c>
      <c r="Q85" s="964" t="s">
        <v>641</v>
      </c>
      <c r="R85" s="964" t="s">
        <v>642</v>
      </c>
      <c r="S85" s="967" t="s">
        <v>643</v>
      </c>
    </row>
    <row r="86" spans="1:19" s="884" customFormat="1" ht="12" customHeight="1">
      <c r="A86" s="968"/>
      <c r="B86" s="969"/>
      <c r="C86" s="969" t="s">
        <v>691</v>
      </c>
      <c r="D86" s="969"/>
      <c r="E86" s="969"/>
      <c r="F86" s="969"/>
      <c r="G86" s="969"/>
      <c r="H86" s="969"/>
      <c r="I86" s="970"/>
      <c r="J86" s="971" t="s">
        <v>645</v>
      </c>
      <c r="K86" s="971" t="s">
        <v>645</v>
      </c>
      <c r="L86" s="971" t="s">
        <v>645</v>
      </c>
      <c r="M86" s="971" t="s">
        <v>645</v>
      </c>
      <c r="N86" s="972" t="s">
        <v>646</v>
      </c>
      <c r="O86" s="973"/>
      <c r="P86" s="974"/>
      <c r="Q86" s="974"/>
      <c r="R86" s="974"/>
      <c r="S86" s="975"/>
    </row>
    <row r="87" spans="1:19" ht="15" customHeight="1">
      <c r="A87" s="2341" t="s">
        <v>713</v>
      </c>
      <c r="B87" s="2342"/>
      <c r="C87" s="2342"/>
      <c r="D87" s="2342"/>
      <c r="E87" s="2342"/>
      <c r="F87" s="976"/>
      <c r="G87" s="976"/>
      <c r="H87" s="976"/>
      <c r="I87" s="977"/>
      <c r="J87" s="937"/>
      <c r="K87" s="937"/>
      <c r="L87" s="937"/>
      <c r="M87" s="937"/>
      <c r="N87" s="938"/>
      <c r="O87" s="1718">
        <f>O13</f>
        <v>319</v>
      </c>
      <c r="P87" s="1701">
        <f>P13</f>
        <v>208</v>
      </c>
      <c r="Q87" s="1701">
        <f>Q13</f>
        <v>280</v>
      </c>
      <c r="R87" s="1701">
        <f>R13</f>
        <v>265</v>
      </c>
      <c r="S87" s="1719">
        <f>S13</f>
        <v>249</v>
      </c>
    </row>
    <row r="88" spans="1:19" ht="15" customHeight="1">
      <c r="A88" s="939"/>
      <c r="B88" s="940"/>
      <c r="C88" s="978"/>
      <c r="D88" s="2324" t="s">
        <v>714</v>
      </c>
      <c r="E88" s="2325"/>
      <c r="F88" s="2325"/>
      <c r="G88" s="2325"/>
      <c r="H88" s="2325"/>
      <c r="I88" s="2326"/>
      <c r="J88" s="937"/>
      <c r="K88" s="937"/>
      <c r="L88" s="937"/>
      <c r="M88" s="937"/>
      <c r="N88" s="938"/>
      <c r="O88" s="1720">
        <f>230+65</f>
        <v>295</v>
      </c>
      <c r="P88" s="1721">
        <f>118+74</f>
        <v>192</v>
      </c>
      <c r="Q88" s="1721">
        <v>250</v>
      </c>
      <c r="R88" s="1721">
        <v>250</v>
      </c>
      <c r="S88" s="1722">
        <v>249</v>
      </c>
    </row>
    <row r="89" spans="1:19" ht="15" customHeight="1">
      <c r="A89" s="939"/>
      <c r="B89" s="940"/>
      <c r="C89" s="979"/>
      <c r="D89" s="2338" t="s">
        <v>715</v>
      </c>
      <c r="E89" s="2339"/>
      <c r="F89" s="2339"/>
      <c r="G89" s="2339"/>
      <c r="H89" s="2339"/>
      <c r="I89" s="2340"/>
      <c r="J89" s="980"/>
      <c r="K89" s="980"/>
      <c r="L89" s="980"/>
      <c r="M89" s="980"/>
      <c r="N89" s="935"/>
      <c r="O89" s="1723">
        <f>O87-O88</f>
        <v>24</v>
      </c>
      <c r="P89" s="1724">
        <f>P87-P88</f>
        <v>16</v>
      </c>
      <c r="Q89" s="1724">
        <f>Q87-Q88</f>
        <v>30</v>
      </c>
      <c r="R89" s="1724">
        <f>R87-R88</f>
        <v>15</v>
      </c>
      <c r="S89" s="1725">
        <f>S87-S88</f>
        <v>0</v>
      </c>
    </row>
    <row r="90" spans="1:19" ht="15" customHeight="1">
      <c r="A90" s="2341" t="s">
        <v>716</v>
      </c>
      <c r="B90" s="2342"/>
      <c r="C90" s="2342"/>
      <c r="D90" s="2342"/>
      <c r="E90" s="2342"/>
      <c r="F90" s="976"/>
      <c r="G90" s="976"/>
      <c r="H90" s="976"/>
      <c r="I90" s="977"/>
      <c r="J90" s="937"/>
      <c r="K90" s="937"/>
      <c r="L90" s="937"/>
      <c r="M90" s="937"/>
      <c r="N90" s="938"/>
      <c r="O90" s="1718">
        <f>O54</f>
        <v>599</v>
      </c>
      <c r="P90" s="1701">
        <f>P54</f>
        <v>629</v>
      </c>
      <c r="Q90" s="1701">
        <f>Q54</f>
        <v>680</v>
      </c>
      <c r="R90" s="1701">
        <f>R54</f>
        <v>701</v>
      </c>
      <c r="S90" s="1719">
        <f>S54</f>
        <v>718</v>
      </c>
    </row>
    <row r="91" spans="1:19" ht="15" customHeight="1">
      <c r="A91" s="939"/>
      <c r="B91" s="940"/>
      <c r="C91" s="978"/>
      <c r="D91" s="2324" t="s">
        <v>714</v>
      </c>
      <c r="E91" s="2325"/>
      <c r="F91" s="2325"/>
      <c r="G91" s="2325"/>
      <c r="H91" s="2325"/>
      <c r="I91" s="2326"/>
      <c r="J91" s="937"/>
      <c r="K91" s="937"/>
      <c r="L91" s="937"/>
      <c r="M91" s="937"/>
      <c r="N91" s="938"/>
      <c r="O91" s="1720">
        <f>31+162</f>
        <v>193</v>
      </c>
      <c r="P91" s="1721">
        <f>103+43</f>
        <v>146</v>
      </c>
      <c r="Q91" s="1721">
        <v>130</v>
      </c>
      <c r="R91" s="1721">
        <v>130</v>
      </c>
      <c r="S91" s="1722">
        <v>130</v>
      </c>
    </row>
    <row r="92" spans="1:19" ht="15" customHeight="1">
      <c r="A92" s="941"/>
      <c r="B92" s="942"/>
      <c r="C92" s="981"/>
      <c r="D92" s="2324" t="s">
        <v>715</v>
      </c>
      <c r="E92" s="2325"/>
      <c r="F92" s="2325"/>
      <c r="G92" s="2325"/>
      <c r="H92" s="2325"/>
      <c r="I92" s="2326"/>
      <c r="J92" s="980"/>
      <c r="K92" s="980"/>
      <c r="L92" s="980"/>
      <c r="M92" s="980"/>
      <c r="N92" s="935"/>
      <c r="O92" s="1723">
        <f>O90-O91</f>
        <v>406</v>
      </c>
      <c r="P92" s="1724">
        <f>P90-P91</f>
        <v>483</v>
      </c>
      <c r="Q92" s="1724">
        <f>Q90-Q91</f>
        <v>550</v>
      </c>
      <c r="R92" s="1724">
        <f>R90-R91</f>
        <v>571</v>
      </c>
      <c r="S92" s="1725">
        <f>S90-S91</f>
        <v>588</v>
      </c>
    </row>
    <row r="93" spans="1:19" ht="15" customHeight="1" thickBot="1">
      <c r="A93" s="2327" t="s">
        <v>236</v>
      </c>
      <c r="B93" s="2328"/>
      <c r="C93" s="2328"/>
      <c r="D93" s="2328"/>
      <c r="E93" s="2328"/>
      <c r="F93" s="2328"/>
      <c r="G93" s="2328"/>
      <c r="H93" s="2328"/>
      <c r="I93" s="2329"/>
      <c r="J93" s="937"/>
      <c r="K93" s="937"/>
      <c r="L93" s="937"/>
      <c r="M93" s="937"/>
      <c r="N93" s="938"/>
      <c r="O93" s="1726">
        <f>O87+O90</f>
        <v>918</v>
      </c>
      <c r="P93" s="1727">
        <f>P87+P90</f>
        <v>837</v>
      </c>
      <c r="Q93" s="1727">
        <f>Q87+Q90</f>
        <v>960</v>
      </c>
      <c r="R93" s="1727">
        <f>R87+R90</f>
        <v>966</v>
      </c>
      <c r="S93" s="1728">
        <f>S87+S90</f>
        <v>967</v>
      </c>
    </row>
    <row r="94" ht="14.25" thickTop="1"/>
  </sheetData>
  <sheetProtection/>
  <mergeCells count="103">
    <mergeCell ref="E27:H27"/>
    <mergeCell ref="E15:H15"/>
    <mergeCell ref="C16:H16"/>
    <mergeCell ref="B7:B16"/>
    <mergeCell ref="D7:H7"/>
    <mergeCell ref="E8:H8"/>
    <mergeCell ref="D11:H11"/>
    <mergeCell ref="E12:H12"/>
    <mergeCell ref="B17:B31"/>
    <mergeCell ref="E18:H18"/>
    <mergeCell ref="E30:H30"/>
    <mergeCell ref="C31:H31"/>
    <mergeCell ref="D28:H28"/>
    <mergeCell ref="E29:H29"/>
    <mergeCell ref="F13:H13"/>
    <mergeCell ref="F14:H14"/>
    <mergeCell ref="F26:H26"/>
    <mergeCell ref="E22:H22"/>
    <mergeCell ref="F23:H23"/>
    <mergeCell ref="D17:H17"/>
    <mergeCell ref="F19:H19"/>
    <mergeCell ref="F20:H20"/>
    <mergeCell ref="F21:H21"/>
    <mergeCell ref="H36:I36"/>
    <mergeCell ref="A37:H37"/>
    <mergeCell ref="A38:H38"/>
    <mergeCell ref="F24:H24"/>
    <mergeCell ref="F25:H25"/>
    <mergeCell ref="B32:G32"/>
    <mergeCell ref="A33:H33"/>
    <mergeCell ref="A34:H34"/>
    <mergeCell ref="A35:G35"/>
    <mergeCell ref="A7:A32"/>
    <mergeCell ref="A46:G46"/>
    <mergeCell ref="A47:F47"/>
    <mergeCell ref="G47:I47"/>
    <mergeCell ref="E9:H9"/>
    <mergeCell ref="E10:H10"/>
    <mergeCell ref="F41:H41"/>
    <mergeCell ref="F42:H42"/>
    <mergeCell ref="A36:G36"/>
    <mergeCell ref="P43:P44"/>
    <mergeCell ref="I43:I44"/>
    <mergeCell ref="J43:J44"/>
    <mergeCell ref="F39:H39"/>
    <mergeCell ref="A40:H40"/>
    <mergeCell ref="S43:S44"/>
    <mergeCell ref="M43:M44"/>
    <mergeCell ref="N43:N44"/>
    <mergeCell ref="O43:O44"/>
    <mergeCell ref="A48:H48"/>
    <mergeCell ref="A43:E44"/>
    <mergeCell ref="H43:H44"/>
    <mergeCell ref="A49:H49"/>
    <mergeCell ref="K43:K44"/>
    <mergeCell ref="L43:L44"/>
    <mergeCell ref="Q43:Q44"/>
    <mergeCell ref="R43:R44"/>
    <mergeCell ref="A50:H50"/>
    <mergeCell ref="A45:H45"/>
    <mergeCell ref="A51:F51"/>
    <mergeCell ref="A52:A71"/>
    <mergeCell ref="B52:B64"/>
    <mergeCell ref="D52:H52"/>
    <mergeCell ref="E53:H53"/>
    <mergeCell ref="D54:H54"/>
    <mergeCell ref="D55:H55"/>
    <mergeCell ref="D56:H56"/>
    <mergeCell ref="D57:H57"/>
    <mergeCell ref="D58:H58"/>
    <mergeCell ref="D59:H59"/>
    <mergeCell ref="D60:H60"/>
    <mergeCell ref="D61:H61"/>
    <mergeCell ref="C62:H62"/>
    <mergeCell ref="C63:H63"/>
    <mergeCell ref="C64:G64"/>
    <mergeCell ref="B65:B71"/>
    <mergeCell ref="D65:H65"/>
    <mergeCell ref="D66:H66"/>
    <mergeCell ref="D67:H67"/>
    <mergeCell ref="D68:H68"/>
    <mergeCell ref="D69:H69"/>
    <mergeCell ref="D70:H70"/>
    <mergeCell ref="R82:S83"/>
    <mergeCell ref="A87:E87"/>
    <mergeCell ref="C71:H71"/>
    <mergeCell ref="A72:G72"/>
    <mergeCell ref="A73:B77"/>
    <mergeCell ref="D73:H73"/>
    <mergeCell ref="D74:H74"/>
    <mergeCell ref="D75:H75"/>
    <mergeCell ref="D76:H76"/>
    <mergeCell ref="C77:H77"/>
    <mergeCell ref="D92:I92"/>
    <mergeCell ref="A93:I93"/>
    <mergeCell ref="A78:G78"/>
    <mergeCell ref="H78:I78"/>
    <mergeCell ref="A79:H79"/>
    <mergeCell ref="A80:H80"/>
    <mergeCell ref="D88:I88"/>
    <mergeCell ref="D89:I89"/>
    <mergeCell ref="A90:E90"/>
    <mergeCell ref="D91:I91"/>
  </mergeCells>
  <printOptions horizontalCentered="1"/>
  <pageMargins left="0.5905511811023622" right="0.5905511811023622" top="0.5905511811023622" bottom="0.5905511811023622" header="0.5118110236220472" footer="0.3543307086614173"/>
  <pageSetup horizontalDpi="600" verticalDpi="600" orientation="landscape" paperSize="9" scale="66" r:id="rId2"/>
  <headerFooter alignWithMargins="0">
    <oddHeader>&amp;R
</oddHeader>
  </headerFooter>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dimension ref="A1:T75"/>
  <sheetViews>
    <sheetView view="pageBreakPreview" zoomScale="80" zoomScaleSheetLayoutView="80" zoomScalePageLayoutView="0" workbookViewId="0" topLeftCell="A1">
      <pane xSplit="10" ySplit="6" topLeftCell="K61" activePane="bottomRight" state="frozen"/>
      <selection pane="topLeft" activeCell="A1" sqref="A1"/>
      <selection pane="topRight" activeCell="K1" sqref="K1"/>
      <selection pane="bottomLeft" activeCell="A7" sqref="A7"/>
      <selection pane="bottomRight" activeCell="O37" activeCellId="1" sqref="O15 O37"/>
    </sheetView>
  </sheetViews>
  <sheetFormatPr defaultColWidth="8.796875" defaultRowHeight="15"/>
  <cols>
    <col min="1" max="2" width="3.3984375" style="1013" customWidth="1"/>
    <col min="3" max="3" width="5.09765625" style="872" customWidth="1"/>
    <col min="4" max="4" width="1.59765625" style="872" customWidth="1"/>
    <col min="5" max="5" width="5.8984375" style="872" customWidth="1"/>
    <col min="6" max="6" width="6.3984375" style="872" customWidth="1"/>
    <col min="7" max="7" width="4.8984375" style="872" customWidth="1"/>
    <col min="8" max="8" width="7.3984375" style="872" customWidth="1"/>
    <col min="9" max="9" width="8.09765625" style="872" customWidth="1"/>
    <col min="10" max="10" width="4" style="947" customWidth="1"/>
    <col min="11" max="20" width="13" style="872" customWidth="1"/>
    <col min="21" max="16384" width="9" style="872" customWidth="1"/>
  </cols>
  <sheetData>
    <row r="1" spans="1:20" ht="18" customHeight="1">
      <c r="A1" s="869" t="s">
        <v>752</v>
      </c>
      <c r="B1" s="982"/>
      <c r="C1" s="870"/>
      <c r="D1" s="870"/>
      <c r="E1" s="870"/>
      <c r="F1" s="870"/>
      <c r="G1" s="870"/>
      <c r="H1" s="870"/>
      <c r="I1" s="870"/>
      <c r="J1" s="871"/>
      <c r="K1" s="870"/>
      <c r="L1" s="870"/>
      <c r="M1" s="870"/>
      <c r="N1" s="870"/>
      <c r="O1" s="870"/>
      <c r="P1" s="870"/>
      <c r="Q1" s="870"/>
      <c r="R1" s="870"/>
      <c r="S1" s="870"/>
      <c r="T1" s="870"/>
    </row>
    <row r="2" spans="1:20" ht="14.25">
      <c r="A2" s="873" t="s">
        <v>722</v>
      </c>
      <c r="B2" s="873"/>
      <c r="C2" s="873"/>
      <c r="D2" s="873"/>
      <c r="E2" s="873"/>
      <c r="F2" s="873"/>
      <c r="G2" s="873"/>
      <c r="H2" s="870"/>
      <c r="I2" s="870"/>
      <c r="J2" s="871"/>
      <c r="K2" s="870"/>
      <c r="L2" s="870"/>
      <c r="M2" s="870"/>
      <c r="N2" s="870"/>
      <c r="O2" s="870"/>
      <c r="P2" s="870"/>
      <c r="Q2" s="870"/>
      <c r="R2" s="870"/>
      <c r="S2" s="870"/>
      <c r="T2" s="870"/>
    </row>
    <row r="3" spans="1:20" ht="15" thickBot="1">
      <c r="A3" s="983"/>
      <c r="B3" s="983"/>
      <c r="C3" s="983"/>
      <c r="D3" s="983"/>
      <c r="E3" s="983"/>
      <c r="F3" s="983"/>
      <c r="G3" s="983"/>
      <c r="H3" s="870"/>
      <c r="I3" s="870"/>
      <c r="J3" s="871"/>
      <c r="K3" s="870"/>
      <c r="L3" s="870"/>
      <c r="M3" s="870"/>
      <c r="N3" s="870"/>
      <c r="O3" s="870"/>
      <c r="P3" s="870"/>
      <c r="Q3" s="870"/>
      <c r="R3" s="870"/>
      <c r="S3" s="870"/>
      <c r="T3" s="874" t="s">
        <v>571</v>
      </c>
    </row>
    <row r="4" spans="1:20" s="884" customFormat="1" ht="16.5" customHeight="1" thickTop="1">
      <c r="A4" s="984"/>
      <c r="B4" s="985"/>
      <c r="C4" s="876"/>
      <c r="D4" s="876"/>
      <c r="E4" s="876"/>
      <c r="F4" s="876"/>
      <c r="G4" s="876"/>
      <c r="H4" s="876"/>
      <c r="I4" s="877" t="s">
        <v>633</v>
      </c>
      <c r="J4" s="878"/>
      <c r="K4" s="879" t="s">
        <v>793</v>
      </c>
      <c r="L4" s="879" t="s">
        <v>792</v>
      </c>
      <c r="M4" s="879" t="s">
        <v>791</v>
      </c>
      <c r="N4" s="879" t="s">
        <v>790</v>
      </c>
      <c r="O4" s="880" t="s">
        <v>789</v>
      </c>
      <c r="P4" s="881" t="s">
        <v>165</v>
      </c>
      <c r="Q4" s="882" t="s">
        <v>165</v>
      </c>
      <c r="R4" s="882" t="s">
        <v>165</v>
      </c>
      <c r="S4" s="882" t="s">
        <v>165</v>
      </c>
      <c r="T4" s="883" t="s">
        <v>165</v>
      </c>
    </row>
    <row r="5" spans="1:20" s="884" customFormat="1" ht="16.5" customHeight="1">
      <c r="A5" s="986"/>
      <c r="B5" s="987"/>
      <c r="C5" s="886"/>
      <c r="D5" s="886"/>
      <c r="E5" s="886"/>
      <c r="F5" s="886"/>
      <c r="G5" s="886"/>
      <c r="H5" s="886"/>
      <c r="I5" s="887"/>
      <c r="J5" s="888"/>
      <c r="K5" s="889" t="s">
        <v>634</v>
      </c>
      <c r="L5" s="889" t="s">
        <v>635</v>
      </c>
      <c r="M5" s="889" t="s">
        <v>636</v>
      </c>
      <c r="N5" s="889" t="s">
        <v>637</v>
      </c>
      <c r="O5" s="890" t="s">
        <v>638</v>
      </c>
      <c r="P5" s="891" t="s">
        <v>639</v>
      </c>
      <c r="Q5" s="889" t="s">
        <v>640</v>
      </c>
      <c r="R5" s="889" t="s">
        <v>641</v>
      </c>
      <c r="S5" s="889" t="s">
        <v>642</v>
      </c>
      <c r="T5" s="892" t="s">
        <v>643</v>
      </c>
    </row>
    <row r="6" spans="1:20" s="884" customFormat="1" ht="16.5" customHeight="1">
      <c r="A6" s="988"/>
      <c r="B6" s="989"/>
      <c r="C6" s="894" t="s">
        <v>723</v>
      </c>
      <c r="D6" s="894"/>
      <c r="E6" s="894" t="s">
        <v>724</v>
      </c>
      <c r="F6" s="894"/>
      <c r="G6" s="894"/>
      <c r="H6" s="894"/>
      <c r="I6" s="894"/>
      <c r="J6" s="895"/>
      <c r="K6" s="896" t="s">
        <v>645</v>
      </c>
      <c r="L6" s="896" t="s">
        <v>645</v>
      </c>
      <c r="M6" s="896" t="s">
        <v>645</v>
      </c>
      <c r="N6" s="896" t="s">
        <v>645</v>
      </c>
      <c r="O6" s="897" t="s">
        <v>646</v>
      </c>
      <c r="P6" s="898"/>
      <c r="Q6" s="899"/>
      <c r="R6" s="899"/>
      <c r="S6" s="899"/>
      <c r="T6" s="900"/>
    </row>
    <row r="7" spans="1:20" s="884" customFormat="1" ht="18" customHeight="1">
      <c r="A7" s="2443" t="s">
        <v>237</v>
      </c>
      <c r="B7" s="2438" t="s">
        <v>648</v>
      </c>
      <c r="C7" s="990" t="s">
        <v>238</v>
      </c>
      <c r="D7" s="2448" t="s">
        <v>725</v>
      </c>
      <c r="E7" s="2449"/>
      <c r="F7" s="2449"/>
      <c r="G7" s="2449"/>
      <c r="H7" s="2449"/>
      <c r="I7" s="2449"/>
      <c r="J7" s="506" t="s">
        <v>239</v>
      </c>
      <c r="K7" s="1630">
        <f>K8+K12</f>
        <v>844</v>
      </c>
      <c r="L7" s="1630">
        <f>L8+L12</f>
        <v>887</v>
      </c>
      <c r="M7" s="1688">
        <f>M8+M12</f>
        <v>955.4</v>
      </c>
      <c r="N7" s="1688">
        <f>N8+N12</f>
        <v>893</v>
      </c>
      <c r="O7" s="1689">
        <f>O8+O12</f>
        <v>845</v>
      </c>
      <c r="P7" s="992"/>
      <c r="Q7" s="991"/>
      <c r="R7" s="991"/>
      <c r="S7" s="991"/>
      <c r="T7" s="993"/>
    </row>
    <row r="8" spans="1:20" s="906" customFormat="1" ht="18" customHeight="1">
      <c r="A8" s="2446"/>
      <c r="B8" s="2438"/>
      <c r="C8" s="994" t="s">
        <v>240</v>
      </c>
      <c r="D8" s="505"/>
      <c r="E8" s="2331" t="s">
        <v>649</v>
      </c>
      <c r="F8" s="2331"/>
      <c r="G8" s="2331"/>
      <c r="H8" s="2331"/>
      <c r="I8" s="2332"/>
      <c r="J8" s="506" t="s">
        <v>241</v>
      </c>
      <c r="K8" s="1672">
        <f>K9+K10+K11</f>
        <v>519</v>
      </c>
      <c r="L8" s="1672">
        <f>L9+L10+L11</f>
        <v>506</v>
      </c>
      <c r="M8" s="1672">
        <f>M9+M10+M11</f>
        <v>533.4</v>
      </c>
      <c r="N8" s="1672">
        <f>N9+N10+N11</f>
        <v>544</v>
      </c>
      <c r="O8" s="1673">
        <f>O9+O10+O11</f>
        <v>535</v>
      </c>
      <c r="P8" s="904"/>
      <c r="Q8" s="902"/>
      <c r="R8" s="902"/>
      <c r="S8" s="902"/>
      <c r="T8" s="905"/>
    </row>
    <row r="9" spans="1:20" s="906" customFormat="1" ht="18" customHeight="1">
      <c r="A9" s="2446"/>
      <c r="B9" s="2438"/>
      <c r="C9" s="1631"/>
      <c r="D9" s="1632"/>
      <c r="E9" s="1633" t="s">
        <v>242</v>
      </c>
      <c r="F9" s="2429" t="s">
        <v>650</v>
      </c>
      <c r="G9" s="2429"/>
      <c r="H9" s="2429"/>
      <c r="I9" s="2429"/>
      <c r="J9" s="1634"/>
      <c r="K9" s="1678">
        <f>405+114</f>
        <v>519</v>
      </c>
      <c r="L9" s="1678">
        <f>111+395</f>
        <v>506</v>
      </c>
      <c r="M9" s="1678">
        <f>117+416</f>
        <v>533</v>
      </c>
      <c r="N9" s="1678">
        <f>118+425</f>
        <v>543</v>
      </c>
      <c r="O9" s="1679">
        <f>104+431</f>
        <v>535</v>
      </c>
      <c r="P9" s="904"/>
      <c r="Q9" s="902"/>
      <c r="R9" s="902"/>
      <c r="S9" s="902"/>
      <c r="T9" s="905"/>
    </row>
    <row r="10" spans="1:20" s="906" customFormat="1" ht="18" customHeight="1">
      <c r="A10" s="2446"/>
      <c r="B10" s="2438"/>
      <c r="C10" s="1631"/>
      <c r="D10" s="1632"/>
      <c r="E10" s="1633" t="s">
        <v>243</v>
      </c>
      <c r="F10" s="2429" t="s">
        <v>651</v>
      </c>
      <c r="G10" s="2429"/>
      <c r="H10" s="2429"/>
      <c r="I10" s="2442"/>
      <c r="J10" s="1635" t="s">
        <v>244</v>
      </c>
      <c r="K10" s="1678">
        <v>0</v>
      </c>
      <c r="L10" s="1678">
        <v>0</v>
      </c>
      <c r="M10" s="1678">
        <v>0.4</v>
      </c>
      <c r="N10" s="1678">
        <v>0</v>
      </c>
      <c r="O10" s="1679">
        <v>0</v>
      </c>
      <c r="P10" s="904"/>
      <c r="Q10" s="902"/>
      <c r="R10" s="902"/>
      <c r="S10" s="902"/>
      <c r="T10" s="905"/>
    </row>
    <row r="11" spans="1:20" s="906" customFormat="1" ht="18" customHeight="1">
      <c r="A11" s="2446"/>
      <c r="B11" s="2438"/>
      <c r="C11" s="1631"/>
      <c r="D11" s="1632"/>
      <c r="E11" s="1633" t="s">
        <v>245</v>
      </c>
      <c r="F11" s="2429" t="s">
        <v>652</v>
      </c>
      <c r="G11" s="2429"/>
      <c r="H11" s="2429"/>
      <c r="I11" s="2429"/>
      <c r="J11" s="1634"/>
      <c r="K11" s="1678">
        <v>0</v>
      </c>
      <c r="L11" s="1678">
        <v>0</v>
      </c>
      <c r="M11" s="1678">
        <v>0</v>
      </c>
      <c r="N11" s="1678">
        <v>1</v>
      </c>
      <c r="O11" s="1679">
        <v>0</v>
      </c>
      <c r="P11" s="904"/>
      <c r="Q11" s="902"/>
      <c r="R11" s="902"/>
      <c r="S11" s="902"/>
      <c r="T11" s="905"/>
    </row>
    <row r="12" spans="1:20" s="906" customFormat="1" ht="18" customHeight="1">
      <c r="A12" s="2446"/>
      <c r="B12" s="2438"/>
      <c r="C12" s="994" t="s">
        <v>246</v>
      </c>
      <c r="D12" s="505"/>
      <c r="E12" s="2331" t="s">
        <v>653</v>
      </c>
      <c r="F12" s="2331"/>
      <c r="G12" s="2331"/>
      <c r="H12" s="2331"/>
      <c r="I12" s="2331"/>
      <c r="J12" s="909"/>
      <c r="K12" s="1672">
        <f>K13+K14</f>
        <v>325</v>
      </c>
      <c r="L12" s="1672">
        <f>L13+L14</f>
        <v>381</v>
      </c>
      <c r="M12" s="1672">
        <f>M13+M14</f>
        <v>422</v>
      </c>
      <c r="N12" s="1672">
        <f>N13+N14</f>
        <v>349</v>
      </c>
      <c r="O12" s="1673">
        <f>O13+O14</f>
        <v>310</v>
      </c>
      <c r="P12" s="904"/>
      <c r="Q12" s="902"/>
      <c r="R12" s="902"/>
      <c r="S12" s="902"/>
      <c r="T12" s="905"/>
    </row>
    <row r="13" spans="1:20" s="906" customFormat="1" ht="18" customHeight="1">
      <c r="A13" s="2446"/>
      <c r="B13" s="2438"/>
      <c r="C13" s="1636"/>
      <c r="D13" s="1637"/>
      <c r="E13" s="1638" t="s">
        <v>242</v>
      </c>
      <c r="F13" s="2429" t="s">
        <v>726</v>
      </c>
      <c r="G13" s="2429"/>
      <c r="H13" s="2429"/>
      <c r="I13" s="2429"/>
      <c r="J13" s="1634"/>
      <c r="K13" s="1678">
        <f>232+31</f>
        <v>263</v>
      </c>
      <c r="L13" s="1678">
        <f>83+289</f>
        <v>372</v>
      </c>
      <c r="M13" s="1678">
        <f>78+323</f>
        <v>401</v>
      </c>
      <c r="N13" s="1678">
        <f>90+243</f>
        <v>333</v>
      </c>
      <c r="O13" s="1679">
        <f>64+243</f>
        <v>307</v>
      </c>
      <c r="P13" s="904"/>
      <c r="Q13" s="902"/>
      <c r="R13" s="902"/>
      <c r="S13" s="902"/>
      <c r="T13" s="905"/>
    </row>
    <row r="14" spans="1:20" s="906" customFormat="1" ht="18" customHeight="1">
      <c r="A14" s="2446"/>
      <c r="B14" s="2438"/>
      <c r="C14" s="1639"/>
      <c r="D14" s="1640"/>
      <c r="E14" s="1633" t="s">
        <v>243</v>
      </c>
      <c r="F14" s="2429" t="s">
        <v>652</v>
      </c>
      <c r="G14" s="2429"/>
      <c r="H14" s="2429"/>
      <c r="I14" s="2429"/>
      <c r="J14" s="1634"/>
      <c r="K14" s="1678">
        <f>62</f>
        <v>62</v>
      </c>
      <c r="L14" s="1678">
        <f>3+6</f>
        <v>9</v>
      </c>
      <c r="M14" s="1678">
        <f>3+18</f>
        <v>21</v>
      </c>
      <c r="N14" s="1678">
        <f>11+5</f>
        <v>16</v>
      </c>
      <c r="O14" s="1679">
        <f>3</f>
        <v>3</v>
      </c>
      <c r="P14" s="904"/>
      <c r="Q14" s="902"/>
      <c r="R14" s="902"/>
      <c r="S14" s="902"/>
      <c r="T14" s="905"/>
    </row>
    <row r="15" spans="1:20" s="906" customFormat="1" ht="18" customHeight="1">
      <c r="A15" s="2446"/>
      <c r="B15" s="2438" t="s">
        <v>658</v>
      </c>
      <c r="C15" s="990" t="s">
        <v>247</v>
      </c>
      <c r="D15" s="2331" t="s">
        <v>727</v>
      </c>
      <c r="E15" s="2331"/>
      <c r="F15" s="2331"/>
      <c r="G15" s="2331"/>
      <c r="H15" s="2331"/>
      <c r="I15" s="2331"/>
      <c r="J15" s="506" t="s">
        <v>248</v>
      </c>
      <c r="K15" s="1672">
        <f>K16+K20</f>
        <v>844</v>
      </c>
      <c r="L15" s="1672">
        <f>L16+L20</f>
        <v>887</v>
      </c>
      <c r="M15" s="1672">
        <f>M16+M20</f>
        <v>860</v>
      </c>
      <c r="N15" s="1672">
        <f>N16+N20</f>
        <v>835.2</v>
      </c>
      <c r="O15" s="1673">
        <f>O16+O20</f>
        <v>748</v>
      </c>
      <c r="P15" s="904"/>
      <c r="Q15" s="902"/>
      <c r="R15" s="902"/>
      <c r="S15" s="902"/>
      <c r="T15" s="905"/>
    </row>
    <row r="16" spans="1:20" s="906" customFormat="1" ht="18" customHeight="1">
      <c r="A16" s="2446"/>
      <c r="B16" s="2438"/>
      <c r="C16" s="994" t="s">
        <v>240</v>
      </c>
      <c r="D16" s="505"/>
      <c r="E16" s="2331" t="s">
        <v>659</v>
      </c>
      <c r="F16" s="2331"/>
      <c r="G16" s="2331"/>
      <c r="H16" s="2331"/>
      <c r="I16" s="2331"/>
      <c r="J16" s="909"/>
      <c r="K16" s="1672">
        <f>K17+K19</f>
        <v>140</v>
      </c>
      <c r="L16" s="1672">
        <f>L17+L19</f>
        <v>72</v>
      </c>
      <c r="M16" s="1672">
        <f>M17+M19</f>
        <v>54</v>
      </c>
      <c r="N16" s="1672">
        <f>N17+N19</f>
        <v>71.2</v>
      </c>
      <c r="O16" s="1673">
        <f>O17+O19</f>
        <v>320</v>
      </c>
      <c r="P16" s="904"/>
      <c r="Q16" s="902"/>
      <c r="R16" s="902"/>
      <c r="S16" s="902"/>
      <c r="T16" s="905"/>
    </row>
    <row r="17" spans="1:20" s="906" customFormat="1" ht="18" customHeight="1">
      <c r="A17" s="2446"/>
      <c r="B17" s="2438"/>
      <c r="C17" s="1636"/>
      <c r="D17" s="1637"/>
      <c r="E17" s="1638" t="s">
        <v>242</v>
      </c>
      <c r="F17" s="2439" t="s">
        <v>660</v>
      </c>
      <c r="G17" s="2439"/>
      <c r="H17" s="2439"/>
      <c r="I17" s="2439"/>
      <c r="J17" s="1641"/>
      <c r="K17" s="1678">
        <f>49+5</f>
        <v>54</v>
      </c>
      <c r="L17" s="1678">
        <f>71</f>
        <v>71</v>
      </c>
      <c r="M17" s="1678">
        <f>34</f>
        <v>34</v>
      </c>
      <c r="N17" s="1678">
        <f>0+13-0.4</f>
        <v>12.6</v>
      </c>
      <c r="O17" s="1679">
        <v>57</v>
      </c>
      <c r="P17" s="904"/>
      <c r="Q17" s="902"/>
      <c r="R17" s="902"/>
      <c r="S17" s="902"/>
      <c r="T17" s="905"/>
    </row>
    <row r="18" spans="1:20" s="906" customFormat="1" ht="18" customHeight="1">
      <c r="A18" s="2446"/>
      <c r="B18" s="2438"/>
      <c r="C18" s="1642"/>
      <c r="D18" s="1643"/>
      <c r="E18" s="1644"/>
      <c r="F18" s="1645"/>
      <c r="G18" s="2441" t="s">
        <v>728</v>
      </c>
      <c r="H18" s="2430"/>
      <c r="I18" s="2430"/>
      <c r="J18" s="1646"/>
      <c r="K18" s="1678">
        <v>0</v>
      </c>
      <c r="L18" s="1678">
        <v>0</v>
      </c>
      <c r="M18" s="1678">
        <v>0</v>
      </c>
      <c r="N18" s="1678">
        <v>0</v>
      </c>
      <c r="O18" s="1679">
        <v>0</v>
      </c>
      <c r="P18" s="904"/>
      <c r="Q18" s="902"/>
      <c r="R18" s="902"/>
      <c r="S18" s="902"/>
      <c r="T18" s="905"/>
    </row>
    <row r="19" spans="1:20" s="906" customFormat="1" ht="18" customHeight="1">
      <c r="A19" s="2446"/>
      <c r="B19" s="2438"/>
      <c r="C19" s="1639"/>
      <c r="D19" s="1640"/>
      <c r="E19" s="1633" t="s">
        <v>243</v>
      </c>
      <c r="F19" s="2429" t="s">
        <v>652</v>
      </c>
      <c r="G19" s="2430"/>
      <c r="H19" s="2430"/>
      <c r="I19" s="2430"/>
      <c r="J19" s="1646"/>
      <c r="K19" s="1678">
        <f>86</f>
        <v>86</v>
      </c>
      <c r="L19" s="1678">
        <f>1</f>
        <v>1</v>
      </c>
      <c r="M19" s="1678">
        <v>20</v>
      </c>
      <c r="N19" s="1678">
        <f>29+30-0.4</f>
        <v>58.6</v>
      </c>
      <c r="O19" s="1679">
        <f>82+181</f>
        <v>263</v>
      </c>
      <c r="P19" s="904"/>
      <c r="Q19" s="902"/>
      <c r="R19" s="902"/>
      <c r="S19" s="902"/>
      <c r="T19" s="905"/>
    </row>
    <row r="20" spans="1:20" s="906" customFormat="1" ht="18" customHeight="1">
      <c r="A20" s="2446"/>
      <c r="B20" s="2438"/>
      <c r="C20" s="994" t="s">
        <v>246</v>
      </c>
      <c r="D20" s="505"/>
      <c r="E20" s="2331" t="s">
        <v>668</v>
      </c>
      <c r="F20" s="2331"/>
      <c r="G20" s="2331"/>
      <c r="H20" s="2331"/>
      <c r="I20" s="2331"/>
      <c r="J20" s="909"/>
      <c r="K20" s="1672">
        <f>K21+K23</f>
        <v>704</v>
      </c>
      <c r="L20" s="1672">
        <f>L21+L23</f>
        <v>815</v>
      </c>
      <c r="M20" s="1672">
        <f>M21+M23</f>
        <v>806</v>
      </c>
      <c r="N20" s="1672">
        <f>N21+N23</f>
        <v>764</v>
      </c>
      <c r="O20" s="1673">
        <f>O21+O23</f>
        <v>428</v>
      </c>
      <c r="P20" s="904"/>
      <c r="Q20" s="902"/>
      <c r="R20" s="902"/>
      <c r="S20" s="902"/>
      <c r="T20" s="905"/>
    </row>
    <row r="21" spans="1:20" s="906" customFormat="1" ht="18" customHeight="1">
      <c r="A21" s="2446"/>
      <c r="B21" s="2438"/>
      <c r="C21" s="1636"/>
      <c r="D21" s="1637"/>
      <c r="E21" s="1638" t="s">
        <v>242</v>
      </c>
      <c r="F21" s="2439" t="s">
        <v>669</v>
      </c>
      <c r="G21" s="2439"/>
      <c r="H21" s="2439"/>
      <c r="I21" s="2439"/>
      <c r="J21" s="1641"/>
      <c r="K21" s="1678">
        <f>435+112</f>
        <v>547</v>
      </c>
      <c r="L21" s="1678">
        <f>109+432</f>
        <v>541</v>
      </c>
      <c r="M21" s="1678">
        <f>104+426</f>
        <v>530</v>
      </c>
      <c r="N21" s="1678">
        <f>99+393</f>
        <v>492</v>
      </c>
      <c r="O21" s="1679">
        <f>88+340</f>
        <v>428</v>
      </c>
      <c r="P21" s="904"/>
      <c r="Q21" s="902"/>
      <c r="R21" s="902"/>
      <c r="S21" s="902"/>
      <c r="T21" s="905"/>
    </row>
    <row r="22" spans="1:20" s="906" customFormat="1" ht="18" customHeight="1">
      <c r="A22" s="2446"/>
      <c r="B22" s="2438"/>
      <c r="C22" s="1647"/>
      <c r="D22" s="1648"/>
      <c r="E22" s="1649"/>
      <c r="F22" s="1650"/>
      <c r="G22" s="2441" t="s">
        <v>729</v>
      </c>
      <c r="H22" s="2430"/>
      <c r="I22" s="2430"/>
      <c r="J22" s="1646"/>
      <c r="K22" s="1678">
        <v>0</v>
      </c>
      <c r="L22" s="1678">
        <f>0</f>
        <v>0</v>
      </c>
      <c r="M22" s="1678">
        <v>0</v>
      </c>
      <c r="N22" s="1678">
        <v>0</v>
      </c>
      <c r="O22" s="1679">
        <v>0</v>
      </c>
      <c r="P22" s="904"/>
      <c r="Q22" s="902"/>
      <c r="R22" s="902"/>
      <c r="S22" s="902"/>
      <c r="T22" s="905"/>
    </row>
    <row r="23" spans="1:20" s="906" customFormat="1" ht="18" customHeight="1">
      <c r="A23" s="2446"/>
      <c r="B23" s="2438"/>
      <c r="C23" s="1639"/>
      <c r="D23" s="1640"/>
      <c r="E23" s="1633" t="s">
        <v>243</v>
      </c>
      <c r="F23" s="2429" t="s">
        <v>652</v>
      </c>
      <c r="G23" s="2430"/>
      <c r="H23" s="2430"/>
      <c r="I23" s="2430"/>
      <c r="J23" s="1646"/>
      <c r="K23" s="1678">
        <f>153+4</f>
        <v>157</v>
      </c>
      <c r="L23" s="1678">
        <f>87+187</f>
        <v>274</v>
      </c>
      <c r="M23" s="1678">
        <f>94+182</f>
        <v>276</v>
      </c>
      <c r="N23" s="1678">
        <f>88+184</f>
        <v>272</v>
      </c>
      <c r="O23" s="1679">
        <v>0</v>
      </c>
      <c r="P23" s="904"/>
      <c r="Q23" s="902"/>
      <c r="R23" s="902"/>
      <c r="S23" s="902"/>
      <c r="T23" s="905"/>
    </row>
    <row r="24" spans="1:20" s="906" customFormat="1" ht="18" customHeight="1">
      <c r="A24" s="2447"/>
      <c r="B24" s="995"/>
      <c r="C24" s="996" t="s">
        <v>249</v>
      </c>
      <c r="D24" s="2331" t="s">
        <v>730</v>
      </c>
      <c r="E24" s="2331"/>
      <c r="F24" s="2331"/>
      <c r="G24" s="2331"/>
      <c r="H24" s="2331"/>
      <c r="I24" s="505" t="s">
        <v>250</v>
      </c>
      <c r="J24" s="506" t="s">
        <v>251</v>
      </c>
      <c r="K24" s="1672">
        <f>K7-K15</f>
        <v>0</v>
      </c>
      <c r="L24" s="1672">
        <f>L7-L15</f>
        <v>0</v>
      </c>
      <c r="M24" s="1672">
        <f>M7-M15</f>
        <v>95.39999999999998</v>
      </c>
      <c r="N24" s="1672">
        <f>N7-N15</f>
        <v>57.799999999999955</v>
      </c>
      <c r="O24" s="1673">
        <f>O7-O15</f>
        <v>97</v>
      </c>
      <c r="P24" s="904"/>
      <c r="Q24" s="902"/>
      <c r="R24" s="902"/>
      <c r="S24" s="902"/>
      <c r="T24" s="905"/>
    </row>
    <row r="25" spans="1:20" s="906" customFormat="1" ht="18" customHeight="1">
      <c r="A25" s="2443" t="s">
        <v>731</v>
      </c>
      <c r="B25" s="2438" t="s">
        <v>692</v>
      </c>
      <c r="C25" s="990" t="s">
        <v>238</v>
      </c>
      <c r="D25" s="2331" t="s">
        <v>692</v>
      </c>
      <c r="E25" s="2331"/>
      <c r="F25" s="2331"/>
      <c r="G25" s="2331"/>
      <c r="H25" s="2331"/>
      <c r="I25" s="2331"/>
      <c r="J25" s="917" t="s">
        <v>252</v>
      </c>
      <c r="K25" s="1674">
        <f>K26+K28+K29+K30+K31+K32+K33</f>
        <v>1592</v>
      </c>
      <c r="L25" s="1674">
        <f>L26+L28+L29+L30+L31+L32+L33</f>
        <v>1687.2</v>
      </c>
      <c r="M25" s="1674">
        <f>M26+M28+M29+M30+M31+M32+M33</f>
        <v>1901</v>
      </c>
      <c r="N25" s="1674">
        <f>N26+N28+N29+N30+N31+N32+N33</f>
        <v>2852.8</v>
      </c>
      <c r="O25" s="1675">
        <f>O26+O28+O29+O30+O31+O32+O33</f>
        <v>2259</v>
      </c>
      <c r="P25" s="1111"/>
      <c r="Q25" s="1108"/>
      <c r="R25" s="1108"/>
      <c r="S25" s="1108"/>
      <c r="T25" s="1107"/>
    </row>
    <row r="26" spans="1:20" s="906" customFormat="1" ht="18" customHeight="1">
      <c r="A26" s="2444"/>
      <c r="B26" s="2438"/>
      <c r="C26" s="1651" t="s">
        <v>240</v>
      </c>
      <c r="D26" s="1652"/>
      <c r="E26" s="2429" t="s">
        <v>732</v>
      </c>
      <c r="F26" s="2430"/>
      <c r="G26" s="2430"/>
      <c r="H26" s="2430"/>
      <c r="I26" s="2430"/>
      <c r="J26" s="1646"/>
      <c r="K26" s="1680">
        <f>585+88</f>
        <v>673</v>
      </c>
      <c r="L26" s="1680">
        <f>51+705-0.4</f>
        <v>755.6</v>
      </c>
      <c r="M26" s="1680">
        <f>59+908+0.4</f>
        <v>967.4</v>
      </c>
      <c r="N26" s="1680">
        <f>194+1807.4</f>
        <v>2001.4</v>
      </c>
      <c r="O26" s="1681">
        <f>73+1077</f>
        <v>1150</v>
      </c>
      <c r="P26" s="1111"/>
      <c r="Q26" s="1108"/>
      <c r="R26" s="1108"/>
      <c r="S26" s="1108"/>
      <c r="T26" s="1107"/>
    </row>
    <row r="27" spans="1:20" s="906" customFormat="1" ht="18" customHeight="1">
      <c r="A27" s="2444"/>
      <c r="B27" s="2438"/>
      <c r="C27" s="1653"/>
      <c r="D27" s="1654"/>
      <c r="E27" s="2441" t="s">
        <v>220</v>
      </c>
      <c r="F27" s="2429"/>
      <c r="G27" s="2429"/>
      <c r="H27" s="2429"/>
      <c r="I27" s="2429"/>
      <c r="J27" s="1646"/>
      <c r="K27" s="1680">
        <f>48</f>
        <v>48</v>
      </c>
      <c r="L27" s="1680">
        <f>46</f>
        <v>46</v>
      </c>
      <c r="M27" s="1680">
        <f>68+20+50</f>
        <v>138</v>
      </c>
      <c r="N27" s="1680">
        <f>85+110</f>
        <v>195</v>
      </c>
      <c r="O27" s="1681">
        <v>113</v>
      </c>
      <c r="P27" s="1111"/>
      <c r="Q27" s="1108"/>
      <c r="R27" s="1108"/>
      <c r="S27" s="1108"/>
      <c r="T27" s="1107"/>
    </row>
    <row r="28" spans="1:20" s="906" customFormat="1" ht="18" customHeight="1">
      <c r="A28" s="2444"/>
      <c r="B28" s="2438"/>
      <c r="C28" s="1651" t="s">
        <v>246</v>
      </c>
      <c r="D28" s="1652"/>
      <c r="E28" s="2429" t="s">
        <v>733</v>
      </c>
      <c r="F28" s="2430"/>
      <c r="G28" s="2430"/>
      <c r="H28" s="2430"/>
      <c r="I28" s="2430"/>
      <c r="J28" s="1646"/>
      <c r="K28" s="1680">
        <f>397+117</f>
        <v>514</v>
      </c>
      <c r="L28" s="1680">
        <f>57+422-0.4</f>
        <v>478.6</v>
      </c>
      <c r="M28" s="1680">
        <f>78+377+0.4</f>
        <v>455.4</v>
      </c>
      <c r="N28" s="1680">
        <f>62+345.4</f>
        <v>407.4</v>
      </c>
      <c r="O28" s="1681">
        <f>87+436</f>
        <v>523</v>
      </c>
      <c r="P28" s="1111"/>
      <c r="Q28" s="1108"/>
      <c r="R28" s="1108"/>
      <c r="S28" s="1108"/>
      <c r="T28" s="1107"/>
    </row>
    <row r="29" spans="1:20" s="906" customFormat="1" ht="18" customHeight="1">
      <c r="A29" s="2444"/>
      <c r="B29" s="2438"/>
      <c r="C29" s="1651" t="s">
        <v>717</v>
      </c>
      <c r="D29" s="1652"/>
      <c r="E29" s="2429" t="s">
        <v>734</v>
      </c>
      <c r="F29" s="2430"/>
      <c r="G29" s="2430"/>
      <c r="H29" s="2430"/>
      <c r="I29" s="2430"/>
      <c r="J29" s="1646"/>
      <c r="K29" s="1680"/>
      <c r="L29" s="1680"/>
      <c r="M29" s="1680"/>
      <c r="N29" s="1680"/>
      <c r="O29" s="1681"/>
      <c r="P29" s="1111"/>
      <c r="Q29" s="1108"/>
      <c r="R29" s="1108"/>
      <c r="S29" s="1108"/>
      <c r="T29" s="1107"/>
    </row>
    <row r="30" spans="1:20" s="906" customFormat="1" ht="18" customHeight="1">
      <c r="A30" s="2444"/>
      <c r="B30" s="2438"/>
      <c r="C30" s="1651" t="s">
        <v>718</v>
      </c>
      <c r="D30" s="1652"/>
      <c r="E30" s="2429" t="s">
        <v>699</v>
      </c>
      <c r="F30" s="2430"/>
      <c r="G30" s="2430"/>
      <c r="H30" s="2430"/>
      <c r="I30" s="2430"/>
      <c r="J30" s="1646"/>
      <c r="K30" s="1680"/>
      <c r="L30" s="1680"/>
      <c r="M30" s="1680"/>
      <c r="N30" s="1680"/>
      <c r="O30" s="1681"/>
      <c r="P30" s="1111"/>
      <c r="Q30" s="1108"/>
      <c r="R30" s="1108"/>
      <c r="S30" s="1108"/>
      <c r="T30" s="1107"/>
    </row>
    <row r="31" spans="1:20" s="906" customFormat="1" ht="18" customHeight="1">
      <c r="A31" s="2444"/>
      <c r="B31" s="2438"/>
      <c r="C31" s="1651" t="s">
        <v>719</v>
      </c>
      <c r="D31" s="1652"/>
      <c r="E31" s="2429" t="s">
        <v>698</v>
      </c>
      <c r="F31" s="2430"/>
      <c r="G31" s="2430"/>
      <c r="H31" s="2430"/>
      <c r="I31" s="2430"/>
      <c r="J31" s="1646"/>
      <c r="K31" s="1680">
        <f>161+0</f>
        <v>161</v>
      </c>
      <c r="L31" s="1680">
        <f>0+257</f>
        <v>257</v>
      </c>
      <c r="M31" s="1680">
        <f>346.4</f>
        <v>346.4</v>
      </c>
      <c r="N31" s="1680">
        <f>310</f>
        <v>310</v>
      </c>
      <c r="O31" s="1681">
        <f>20+416</f>
        <v>436</v>
      </c>
      <c r="P31" s="1111"/>
      <c r="Q31" s="1108"/>
      <c r="R31" s="1108"/>
      <c r="S31" s="1108"/>
      <c r="T31" s="1107"/>
    </row>
    <row r="32" spans="1:20" s="906" customFormat="1" ht="18" customHeight="1">
      <c r="A32" s="2444"/>
      <c r="B32" s="2438"/>
      <c r="C32" s="1651" t="s">
        <v>720</v>
      </c>
      <c r="D32" s="1652"/>
      <c r="E32" s="2429" t="s">
        <v>700</v>
      </c>
      <c r="F32" s="2430"/>
      <c r="G32" s="2430"/>
      <c r="H32" s="2430"/>
      <c r="I32" s="2430"/>
      <c r="J32" s="1646"/>
      <c r="K32" s="1680">
        <f>84+12</f>
        <v>96</v>
      </c>
      <c r="L32" s="1680">
        <f>4+78</f>
        <v>82</v>
      </c>
      <c r="M32" s="1680">
        <f>85.4</f>
        <v>85.4</v>
      </c>
      <c r="N32" s="1680">
        <f>4+70</f>
        <v>74</v>
      </c>
      <c r="O32" s="1681">
        <f>3+45</f>
        <v>48</v>
      </c>
      <c r="P32" s="1111"/>
      <c r="Q32" s="1108"/>
      <c r="R32" s="1108"/>
      <c r="S32" s="1108"/>
      <c r="T32" s="1107"/>
    </row>
    <row r="33" spans="1:20" s="906" customFormat="1" ht="18" customHeight="1">
      <c r="A33" s="2444"/>
      <c r="B33" s="2438"/>
      <c r="C33" s="1651" t="s">
        <v>721</v>
      </c>
      <c r="D33" s="1652"/>
      <c r="E33" s="2429" t="s">
        <v>652</v>
      </c>
      <c r="F33" s="2430"/>
      <c r="G33" s="2430"/>
      <c r="H33" s="2430"/>
      <c r="I33" s="2430"/>
      <c r="J33" s="1646"/>
      <c r="K33" s="1680">
        <f>140+8</f>
        <v>148</v>
      </c>
      <c r="L33" s="1680">
        <f>54+60</f>
        <v>114</v>
      </c>
      <c r="M33" s="1680">
        <f>31+15.4</f>
        <v>46.4</v>
      </c>
      <c r="N33" s="1680">
        <f>45+15</f>
        <v>60</v>
      </c>
      <c r="O33" s="1681">
        <f>56+46</f>
        <v>102</v>
      </c>
      <c r="P33" s="1111"/>
      <c r="Q33" s="1108"/>
      <c r="R33" s="1108"/>
      <c r="S33" s="1108"/>
      <c r="T33" s="1107"/>
    </row>
    <row r="34" spans="1:20" s="906" customFormat="1" ht="18" customHeight="1">
      <c r="A34" s="2444"/>
      <c r="B34" s="2438" t="s">
        <v>702</v>
      </c>
      <c r="C34" s="990" t="s">
        <v>247</v>
      </c>
      <c r="D34" s="2331" t="s">
        <v>702</v>
      </c>
      <c r="E34" s="2390"/>
      <c r="F34" s="2390"/>
      <c r="G34" s="2390"/>
      <c r="H34" s="2390"/>
      <c r="I34" s="2390"/>
      <c r="J34" s="917" t="s">
        <v>253</v>
      </c>
      <c r="K34" s="1674">
        <f>K35+K37+K38+K39+K40</f>
        <v>1591</v>
      </c>
      <c r="L34" s="1674">
        <f>L35+L37+L38+L39+L40</f>
        <v>1687</v>
      </c>
      <c r="M34" s="1674">
        <f>M35+M37+M38+M39+M40</f>
        <v>1997.6</v>
      </c>
      <c r="N34" s="1674">
        <f>N35+N37+N38+N39+N40</f>
        <v>2910</v>
      </c>
      <c r="O34" s="1675">
        <f>O35+O37+O38+O39+O40</f>
        <v>1967</v>
      </c>
      <c r="P34" s="1111"/>
      <c r="Q34" s="1108"/>
      <c r="R34" s="1108"/>
      <c r="S34" s="1108"/>
      <c r="T34" s="1107"/>
    </row>
    <row r="35" spans="1:20" s="906" customFormat="1" ht="18" customHeight="1">
      <c r="A35" s="2444"/>
      <c r="B35" s="2438"/>
      <c r="C35" s="1651" t="s">
        <v>240</v>
      </c>
      <c r="D35" s="1652"/>
      <c r="E35" s="2439" t="s">
        <v>703</v>
      </c>
      <c r="F35" s="2440"/>
      <c r="G35" s="2440"/>
      <c r="H35" s="2440"/>
      <c r="I35" s="2440"/>
      <c r="J35" s="1655"/>
      <c r="K35" s="1680">
        <f>871+71</f>
        <v>942</v>
      </c>
      <c r="L35" s="1680">
        <f>10+988</f>
        <v>998</v>
      </c>
      <c r="M35" s="1680">
        <f>13+992</f>
        <v>1005</v>
      </c>
      <c r="N35" s="1680">
        <f>14+867</f>
        <v>881</v>
      </c>
      <c r="O35" s="1681">
        <f>24+530</f>
        <v>554</v>
      </c>
      <c r="P35" s="1111"/>
      <c r="Q35" s="1108"/>
      <c r="R35" s="1108"/>
      <c r="S35" s="1108"/>
      <c r="T35" s="1107"/>
    </row>
    <row r="36" spans="1:20" s="906" customFormat="1" ht="18" customHeight="1">
      <c r="A36" s="2444"/>
      <c r="B36" s="2438"/>
      <c r="C36" s="1653"/>
      <c r="D36" s="1656"/>
      <c r="E36" s="1648"/>
      <c r="F36" s="1650"/>
      <c r="G36" s="2441" t="s">
        <v>704</v>
      </c>
      <c r="H36" s="2430"/>
      <c r="I36" s="2430"/>
      <c r="J36" s="1646"/>
      <c r="K36" s="1680">
        <f>0+0</f>
        <v>0</v>
      </c>
      <c r="L36" s="1680">
        <f>49</f>
        <v>49</v>
      </c>
      <c r="M36" s="1680">
        <f>89</f>
        <v>89</v>
      </c>
      <c r="N36" s="1680">
        <f>103</f>
        <v>103</v>
      </c>
      <c r="O36" s="1681">
        <v>47</v>
      </c>
      <c r="P36" s="1111"/>
      <c r="Q36" s="1108"/>
      <c r="R36" s="1108"/>
      <c r="S36" s="1108"/>
      <c r="T36" s="1107"/>
    </row>
    <row r="37" spans="1:20" s="906" customFormat="1" ht="18" customHeight="1">
      <c r="A37" s="2444"/>
      <c r="B37" s="2438"/>
      <c r="C37" s="1651" t="s">
        <v>246</v>
      </c>
      <c r="D37" s="1652"/>
      <c r="E37" s="2429" t="s">
        <v>735</v>
      </c>
      <c r="F37" s="2442"/>
      <c r="G37" s="2442"/>
      <c r="H37" s="2442"/>
      <c r="I37" s="2442"/>
      <c r="J37" s="1657" t="s">
        <v>199</v>
      </c>
      <c r="K37" s="1680">
        <f>495+154</f>
        <v>649</v>
      </c>
      <c r="L37" s="1680">
        <f>156+521</f>
        <v>677</v>
      </c>
      <c r="M37" s="1680">
        <f>158+835-0.4</f>
        <v>992.6</v>
      </c>
      <c r="N37" s="1680">
        <f>294+1735</f>
        <v>2029</v>
      </c>
      <c r="O37" s="1681">
        <f>203+1210</f>
        <v>1413</v>
      </c>
      <c r="P37" s="1111"/>
      <c r="Q37" s="1108"/>
      <c r="R37" s="1108"/>
      <c r="S37" s="1108"/>
      <c r="T37" s="1107"/>
    </row>
    <row r="38" spans="1:20" s="906" customFormat="1" ht="18" customHeight="1">
      <c r="A38" s="2444"/>
      <c r="B38" s="2438"/>
      <c r="C38" s="1651" t="s">
        <v>717</v>
      </c>
      <c r="D38" s="1652"/>
      <c r="E38" s="2429" t="s">
        <v>736</v>
      </c>
      <c r="F38" s="2430"/>
      <c r="G38" s="2430"/>
      <c r="H38" s="2430"/>
      <c r="I38" s="2430"/>
      <c r="J38" s="1646"/>
      <c r="K38" s="1680"/>
      <c r="L38" s="1680"/>
      <c r="M38" s="1680"/>
      <c r="N38" s="1680"/>
      <c r="O38" s="1681"/>
      <c r="P38" s="1111"/>
      <c r="Q38" s="1108"/>
      <c r="R38" s="1108"/>
      <c r="S38" s="1108"/>
      <c r="T38" s="1107"/>
    </row>
    <row r="39" spans="1:20" s="906" customFormat="1" ht="18" customHeight="1">
      <c r="A39" s="2444"/>
      <c r="B39" s="2438"/>
      <c r="C39" s="1651" t="s">
        <v>718</v>
      </c>
      <c r="D39" s="1652"/>
      <c r="E39" s="2429" t="s">
        <v>737</v>
      </c>
      <c r="F39" s="2430"/>
      <c r="G39" s="2430"/>
      <c r="H39" s="2430"/>
      <c r="I39" s="2430"/>
      <c r="J39" s="1646"/>
      <c r="K39" s="1680"/>
      <c r="L39" s="1680"/>
      <c r="M39" s="1680"/>
      <c r="N39" s="1680"/>
      <c r="O39" s="1681"/>
      <c r="P39" s="1111"/>
      <c r="Q39" s="1108"/>
      <c r="R39" s="1108"/>
      <c r="S39" s="1108"/>
      <c r="T39" s="1107"/>
    </row>
    <row r="40" spans="1:20" s="906" customFormat="1" ht="18" customHeight="1">
      <c r="A40" s="2444"/>
      <c r="B40" s="2438"/>
      <c r="C40" s="1651" t="s">
        <v>719</v>
      </c>
      <c r="D40" s="1652"/>
      <c r="E40" s="2429" t="s">
        <v>652</v>
      </c>
      <c r="F40" s="2430"/>
      <c r="G40" s="2430"/>
      <c r="H40" s="2430"/>
      <c r="I40" s="2430"/>
      <c r="J40" s="1646"/>
      <c r="K40" s="1680">
        <f>0</f>
        <v>0</v>
      </c>
      <c r="L40" s="1680">
        <f>12</f>
        <v>12</v>
      </c>
      <c r="M40" s="1680">
        <v>0</v>
      </c>
      <c r="N40" s="1680">
        <v>0</v>
      </c>
      <c r="O40" s="1681">
        <v>0</v>
      </c>
      <c r="P40" s="1111"/>
      <c r="Q40" s="1108"/>
      <c r="R40" s="1108"/>
      <c r="S40" s="1108"/>
      <c r="T40" s="1107"/>
    </row>
    <row r="41" spans="1:20" s="906" customFormat="1" ht="18" customHeight="1">
      <c r="A41" s="2445"/>
      <c r="B41" s="997"/>
      <c r="C41" s="996" t="s">
        <v>254</v>
      </c>
      <c r="D41" s="2331" t="s">
        <v>730</v>
      </c>
      <c r="E41" s="2333"/>
      <c r="F41" s="2333"/>
      <c r="G41" s="2333"/>
      <c r="H41" s="2333"/>
      <c r="I41" s="505" t="s">
        <v>198</v>
      </c>
      <c r="J41" s="506" t="s">
        <v>201</v>
      </c>
      <c r="K41" s="1672">
        <f>K25-K34</f>
        <v>1</v>
      </c>
      <c r="L41" s="1672">
        <f>L25-L34</f>
        <v>0.20000000000004547</v>
      </c>
      <c r="M41" s="1672">
        <f>M25-M34</f>
        <v>-96.59999999999991</v>
      </c>
      <c r="N41" s="1672">
        <f>N25-N34</f>
        <v>-57.19999999999982</v>
      </c>
      <c r="O41" s="1673">
        <f>O25-O34</f>
        <v>292</v>
      </c>
      <c r="P41" s="904"/>
      <c r="Q41" s="902"/>
      <c r="R41" s="902"/>
      <c r="S41" s="902"/>
      <c r="T41" s="905"/>
    </row>
    <row r="42" spans="1:20" s="906" customFormat="1" ht="18" customHeight="1">
      <c r="A42" s="998"/>
      <c r="B42" s="999"/>
      <c r="C42" s="2331" t="s">
        <v>738</v>
      </c>
      <c r="D42" s="2331"/>
      <c r="E42" s="2331"/>
      <c r="F42" s="2331"/>
      <c r="G42" s="2333"/>
      <c r="H42" s="2333"/>
      <c r="I42" s="505" t="s">
        <v>255</v>
      </c>
      <c r="J42" s="506" t="s">
        <v>202</v>
      </c>
      <c r="K42" s="1674">
        <f>K24+K41</f>
        <v>1</v>
      </c>
      <c r="L42" s="1674">
        <f>L24+L41</f>
        <v>0.20000000000004547</v>
      </c>
      <c r="M42" s="1674">
        <f>M24+M41</f>
        <v>-1.1999999999999318</v>
      </c>
      <c r="N42" s="1674">
        <f>N24+N41</f>
        <v>0.6000000000001364</v>
      </c>
      <c r="O42" s="1675">
        <f>O24+O41</f>
        <v>389</v>
      </c>
      <c r="P42" s="1111"/>
      <c r="Q42" s="1108"/>
      <c r="R42" s="1108"/>
      <c r="S42" s="1108"/>
      <c r="T42" s="1107"/>
    </row>
    <row r="43" spans="1:20" s="906" customFormat="1" ht="18" customHeight="1">
      <c r="A43" s="1658"/>
      <c r="B43" s="1659"/>
      <c r="C43" s="2429" t="s">
        <v>739</v>
      </c>
      <c r="D43" s="2429"/>
      <c r="E43" s="2429"/>
      <c r="F43" s="2429"/>
      <c r="G43" s="2430"/>
      <c r="H43" s="2430"/>
      <c r="I43" s="2430"/>
      <c r="J43" s="1635" t="s">
        <v>203</v>
      </c>
      <c r="K43" s="1680">
        <v>0</v>
      </c>
      <c r="L43" s="1680">
        <f>0+0</f>
        <v>0</v>
      </c>
      <c r="M43" s="1680">
        <v>0</v>
      </c>
      <c r="N43" s="1680">
        <v>0</v>
      </c>
      <c r="O43" s="1681">
        <v>0</v>
      </c>
      <c r="P43" s="1111"/>
      <c r="Q43" s="1108"/>
      <c r="R43" s="1108"/>
      <c r="S43" s="1108"/>
      <c r="T43" s="1107"/>
    </row>
    <row r="44" spans="1:20" s="906" customFormat="1" ht="18" customHeight="1">
      <c r="A44" s="1658"/>
      <c r="B44" s="1659"/>
      <c r="C44" s="2429" t="s">
        <v>740</v>
      </c>
      <c r="D44" s="2429"/>
      <c r="E44" s="2429"/>
      <c r="F44" s="2429"/>
      <c r="G44" s="2430"/>
      <c r="H44" s="2430"/>
      <c r="I44" s="2430"/>
      <c r="J44" s="1635" t="s">
        <v>209</v>
      </c>
      <c r="K44" s="1680">
        <f>5+9</f>
        <v>14</v>
      </c>
      <c r="L44" s="1680">
        <f>1+2</f>
        <v>3</v>
      </c>
      <c r="M44" s="1680">
        <v>0</v>
      </c>
      <c r="N44" s="1680">
        <v>0</v>
      </c>
      <c r="O44" s="1681">
        <v>2</v>
      </c>
      <c r="P44" s="1111"/>
      <c r="Q44" s="1108"/>
      <c r="R44" s="1108"/>
      <c r="S44" s="1108"/>
      <c r="T44" s="1107"/>
    </row>
    <row r="45" spans="1:20" s="906" customFormat="1" ht="18" customHeight="1">
      <c r="A45" s="1658"/>
      <c r="B45" s="1659"/>
      <c r="C45" s="2429" t="s">
        <v>741</v>
      </c>
      <c r="D45" s="2429"/>
      <c r="E45" s="2429"/>
      <c r="F45" s="2429"/>
      <c r="G45" s="2430"/>
      <c r="H45" s="2430"/>
      <c r="I45" s="2430"/>
      <c r="J45" s="1635" t="s">
        <v>210</v>
      </c>
      <c r="K45" s="1678">
        <f>0</f>
        <v>0</v>
      </c>
      <c r="L45" s="1678">
        <v>0</v>
      </c>
      <c r="M45" s="1678">
        <v>0</v>
      </c>
      <c r="N45" s="1678">
        <v>0</v>
      </c>
      <c r="O45" s="1679">
        <v>0</v>
      </c>
      <c r="P45" s="904"/>
      <c r="Q45" s="902"/>
      <c r="R45" s="902"/>
      <c r="S45" s="902"/>
      <c r="T45" s="905"/>
    </row>
    <row r="46" spans="1:20" s="1000" customFormat="1" ht="18" customHeight="1">
      <c r="A46" s="998"/>
      <c r="B46" s="999"/>
      <c r="C46" s="2331" t="s">
        <v>742</v>
      </c>
      <c r="D46" s="2332"/>
      <c r="E46" s="2332"/>
      <c r="F46" s="2332"/>
      <c r="G46" s="2333"/>
      <c r="H46" s="2334" t="s">
        <v>256</v>
      </c>
      <c r="I46" s="2334"/>
      <c r="J46" s="506" t="s">
        <v>213</v>
      </c>
      <c r="K46" s="1672">
        <f>K42-K43+K44-K45</f>
        <v>15</v>
      </c>
      <c r="L46" s="1672">
        <f>L42-L43+L44-L45</f>
        <v>3.2000000000000455</v>
      </c>
      <c r="M46" s="1672">
        <f>M42-M43+M44-M45</f>
        <v>-1.1999999999999318</v>
      </c>
      <c r="N46" s="1672">
        <f>N42-N43+N44-N45</f>
        <v>0.6000000000001364</v>
      </c>
      <c r="O46" s="1673">
        <f>O42-O43+O44-O45</f>
        <v>391</v>
      </c>
      <c r="P46" s="904"/>
      <c r="Q46" s="902"/>
      <c r="R46" s="902"/>
      <c r="S46" s="902"/>
      <c r="T46" s="905"/>
    </row>
    <row r="47" spans="1:20" s="1000" customFormat="1" ht="18" customHeight="1">
      <c r="A47" s="1658"/>
      <c r="B47" s="1659"/>
      <c r="C47" s="2429" t="s">
        <v>743</v>
      </c>
      <c r="D47" s="2430"/>
      <c r="E47" s="2430"/>
      <c r="F47" s="2430"/>
      <c r="G47" s="2430"/>
      <c r="H47" s="2430"/>
      <c r="I47" s="2430"/>
      <c r="J47" s="1635" t="s">
        <v>214</v>
      </c>
      <c r="K47" s="1678">
        <f>2+0</f>
        <v>2</v>
      </c>
      <c r="L47" s="1678">
        <v>0</v>
      </c>
      <c r="M47" s="1678">
        <v>0</v>
      </c>
      <c r="N47" s="1678">
        <v>1</v>
      </c>
      <c r="O47" s="1679">
        <v>0</v>
      </c>
      <c r="P47" s="904"/>
      <c r="Q47" s="902"/>
      <c r="R47" s="902"/>
      <c r="S47" s="902"/>
      <c r="T47" s="905"/>
    </row>
    <row r="48" spans="1:20" s="1000" customFormat="1" ht="18" customHeight="1">
      <c r="A48" s="2431"/>
      <c r="B48" s="1001"/>
      <c r="C48" s="2363" t="s">
        <v>744</v>
      </c>
      <c r="D48" s="2432"/>
      <c r="E48" s="2432"/>
      <c r="F48" s="2432"/>
      <c r="G48" s="2433"/>
      <c r="H48" s="2434" t="s">
        <v>745</v>
      </c>
      <c r="I48" s="2435"/>
      <c r="J48" s="506" t="s">
        <v>215</v>
      </c>
      <c r="K48" s="1672">
        <f>IF(K46&gt;K47,K46-K47,0)</f>
        <v>13</v>
      </c>
      <c r="L48" s="1672">
        <f>IF(L46&gt;L47,L46-L47,0)</f>
        <v>3.2000000000000455</v>
      </c>
      <c r="M48" s="1672">
        <f>IF(M46&gt;M47,M46-M47,0)</f>
        <v>0</v>
      </c>
      <c r="N48" s="1672">
        <f>IF(N46&gt;N47,N46-N47,0)</f>
        <v>0</v>
      </c>
      <c r="O48" s="1673">
        <f>IF(O46&gt;O47,O46-O47,0)</f>
        <v>391</v>
      </c>
      <c r="P48" s="904"/>
      <c r="Q48" s="902"/>
      <c r="R48" s="902"/>
      <c r="S48" s="902"/>
      <c r="T48" s="905"/>
    </row>
    <row r="49" spans="1:20" s="1000" customFormat="1" ht="18" customHeight="1">
      <c r="A49" s="2415"/>
      <c r="B49" s="1128"/>
      <c r="C49" s="2385" t="s">
        <v>257</v>
      </c>
      <c r="D49" s="2436"/>
      <c r="E49" s="2436"/>
      <c r="F49" s="2436"/>
      <c r="G49" s="2437"/>
      <c r="H49" s="2434" t="s">
        <v>746</v>
      </c>
      <c r="I49" s="2435"/>
      <c r="J49" s="506" t="s">
        <v>258</v>
      </c>
      <c r="K49" s="1672">
        <f>IF(K47&gt;K46,K47-K46,0)</f>
        <v>0</v>
      </c>
      <c r="L49" s="1672">
        <f>IF(L47&gt;L46,L47-L46,0)</f>
        <v>0</v>
      </c>
      <c r="M49" s="1672">
        <f>IF(M47&gt;M46,M47-M46,0)</f>
        <v>1.1999999999999318</v>
      </c>
      <c r="N49" s="1672">
        <f>IF(N47&gt;N46,N47-N46,0)</f>
        <v>0.3999999999998636</v>
      </c>
      <c r="O49" s="1673">
        <f>IF(O47&gt;O46,O47-O46,0)</f>
        <v>0</v>
      </c>
      <c r="P49" s="904"/>
      <c r="Q49" s="902"/>
      <c r="R49" s="902"/>
      <c r="S49" s="902"/>
      <c r="T49" s="905"/>
    </row>
    <row r="50" spans="1:20" s="906" customFormat="1" ht="15.75" customHeight="1">
      <c r="A50" s="2414"/>
      <c r="B50" s="1002"/>
      <c r="C50" s="2423" t="s">
        <v>747</v>
      </c>
      <c r="D50" s="2424"/>
      <c r="E50" s="2424"/>
      <c r="F50" s="2424"/>
      <c r="G50" s="1125"/>
      <c r="H50" s="1126" t="s">
        <v>259</v>
      </c>
      <c r="I50" s="2425" t="s">
        <v>260</v>
      </c>
      <c r="J50" s="2426" t="s">
        <v>261</v>
      </c>
      <c r="K50" s="2427">
        <f>K49/(K8-K10)*100</f>
        <v>0</v>
      </c>
      <c r="L50" s="2427">
        <f>L49/(L8-L10)*100</f>
        <v>0</v>
      </c>
      <c r="M50" s="2427">
        <f>M49/(M8-M10)*100</f>
        <v>0.2251407129455782</v>
      </c>
      <c r="N50" s="2427">
        <f>N49/(N8-N10)*100</f>
        <v>0.07352941176468081</v>
      </c>
      <c r="O50" s="2417">
        <f>O49/(O8-O10)*100</f>
        <v>0</v>
      </c>
      <c r="P50" s="2419"/>
      <c r="Q50" s="2366"/>
      <c r="R50" s="2366"/>
      <c r="S50" s="2366"/>
      <c r="T50" s="2412"/>
    </row>
    <row r="51" spans="1:20" s="906" customFormat="1" ht="15.75" customHeight="1">
      <c r="A51" s="2415"/>
      <c r="B51" s="1128"/>
      <c r="C51" s="2416"/>
      <c r="D51" s="2416"/>
      <c r="E51" s="2416"/>
      <c r="F51" s="2416"/>
      <c r="G51" s="1124"/>
      <c r="H51" s="922" t="s">
        <v>262</v>
      </c>
      <c r="I51" s="2385"/>
      <c r="J51" s="2387"/>
      <c r="K51" s="2428"/>
      <c r="L51" s="2428"/>
      <c r="M51" s="2428"/>
      <c r="N51" s="2428"/>
      <c r="O51" s="2418"/>
      <c r="P51" s="2420"/>
      <c r="Q51" s="2367"/>
      <c r="R51" s="2367"/>
      <c r="S51" s="2367"/>
      <c r="T51" s="2413"/>
    </row>
    <row r="52" spans="1:20" s="906" customFormat="1" ht="15.75" customHeight="1">
      <c r="A52" s="2414"/>
      <c r="B52" s="1123"/>
      <c r="C52" s="2363" t="s">
        <v>748</v>
      </c>
      <c r="D52" s="2363"/>
      <c r="E52" s="2363"/>
      <c r="F52" s="2363"/>
      <c r="G52" s="1117"/>
      <c r="H52" s="1114" t="s">
        <v>223</v>
      </c>
      <c r="I52" s="2384" t="s">
        <v>260</v>
      </c>
      <c r="J52" s="2386" t="s">
        <v>261</v>
      </c>
      <c r="K52" s="2368">
        <f>K7/(K15+K37)*100</f>
        <v>56.53047555257869</v>
      </c>
      <c r="L52" s="2368">
        <f>L7/(L15+L37)*100</f>
        <v>56.71355498721228</v>
      </c>
      <c r="M52" s="2368">
        <f>M7/(M15+M37)*100</f>
        <v>51.570765410774044</v>
      </c>
      <c r="N52" s="2368">
        <f>N7/(N15+N37)*100</f>
        <v>31.17799036380141</v>
      </c>
      <c r="O52" s="2421">
        <f>O7/(O15+O37)*100</f>
        <v>39.10226746876446</v>
      </c>
      <c r="P52" s="2419"/>
      <c r="Q52" s="2366"/>
      <c r="R52" s="2366"/>
      <c r="S52" s="2366"/>
      <c r="T52" s="2412"/>
    </row>
    <row r="53" spans="1:20" s="906" customFormat="1" ht="15.75" customHeight="1">
      <c r="A53" s="2415"/>
      <c r="B53" s="1128"/>
      <c r="C53" s="2416"/>
      <c r="D53" s="2416"/>
      <c r="E53" s="2416"/>
      <c r="F53" s="2416"/>
      <c r="G53" s="1124"/>
      <c r="H53" s="922" t="s">
        <v>263</v>
      </c>
      <c r="I53" s="2385"/>
      <c r="J53" s="2387"/>
      <c r="K53" s="2369"/>
      <c r="L53" s="2369"/>
      <c r="M53" s="2369"/>
      <c r="N53" s="2369"/>
      <c r="O53" s="2422"/>
      <c r="P53" s="2420"/>
      <c r="Q53" s="2367"/>
      <c r="R53" s="2367"/>
      <c r="S53" s="2367"/>
      <c r="T53" s="2413"/>
    </row>
    <row r="54" spans="1:20" ht="24.75" customHeight="1">
      <c r="A54" s="1660"/>
      <c r="B54" s="1661"/>
      <c r="C54" s="2407" t="s">
        <v>749</v>
      </c>
      <c r="D54" s="2408"/>
      <c r="E54" s="2408"/>
      <c r="F54" s="2408"/>
      <c r="G54" s="2408"/>
      <c r="H54" s="2408"/>
      <c r="I54" s="2408"/>
      <c r="J54" s="1662" t="s">
        <v>264</v>
      </c>
      <c r="K54" s="1682"/>
      <c r="L54" s="1682"/>
      <c r="M54" s="1682"/>
      <c r="N54" s="1682"/>
      <c r="O54" s="1683"/>
      <c r="P54" s="1120"/>
      <c r="Q54" s="1118"/>
      <c r="R54" s="1118"/>
      <c r="S54" s="1118"/>
      <c r="T54" s="1119"/>
    </row>
    <row r="55" spans="1:20" ht="18" customHeight="1">
      <c r="A55" s="1003"/>
      <c r="B55" s="1004"/>
      <c r="C55" s="2332" t="s">
        <v>683</v>
      </c>
      <c r="D55" s="2332"/>
      <c r="E55" s="2332"/>
      <c r="F55" s="2332"/>
      <c r="G55" s="2332"/>
      <c r="H55" s="2332"/>
      <c r="I55" s="1005" t="s">
        <v>262</v>
      </c>
      <c r="J55" s="1006" t="s">
        <v>265</v>
      </c>
      <c r="K55" s="1676">
        <f>K8-K10</f>
        <v>519</v>
      </c>
      <c r="L55" s="1676">
        <f>L8-L10</f>
        <v>506</v>
      </c>
      <c r="M55" s="1676">
        <f>M8-M10</f>
        <v>533</v>
      </c>
      <c r="N55" s="1676">
        <f>N8-N10</f>
        <v>544</v>
      </c>
      <c r="O55" s="1677">
        <f>O8-O10</f>
        <v>535</v>
      </c>
      <c r="P55" s="926"/>
      <c r="Q55" s="927"/>
      <c r="R55" s="927"/>
      <c r="S55" s="927"/>
      <c r="T55" s="928"/>
    </row>
    <row r="56" spans="1:20" ht="18" customHeight="1">
      <c r="A56" s="1008"/>
      <c r="B56" s="1009"/>
      <c r="C56" s="2409" t="s">
        <v>181</v>
      </c>
      <c r="D56" s="2410"/>
      <c r="E56" s="2410"/>
      <c r="F56" s="2410"/>
      <c r="G56" s="2410"/>
      <c r="H56" s="2394" t="s">
        <v>266</v>
      </c>
      <c r="I56" s="2395"/>
      <c r="J56" s="2396"/>
      <c r="K56" s="1676">
        <f>K54/K55*100</f>
        <v>0</v>
      </c>
      <c r="L56" s="1676">
        <f>L54/L55*100</f>
        <v>0</v>
      </c>
      <c r="M56" s="1676">
        <f>M54/M55*100</f>
        <v>0</v>
      </c>
      <c r="N56" s="1676">
        <f>N54/N55*100</f>
        <v>0</v>
      </c>
      <c r="O56" s="1677">
        <f>O54/O55*100</f>
        <v>0</v>
      </c>
      <c r="P56" s="926"/>
      <c r="Q56" s="927"/>
      <c r="R56" s="927"/>
      <c r="S56" s="927"/>
      <c r="T56" s="928"/>
    </row>
    <row r="57" spans="1:20" ht="18" customHeight="1">
      <c r="A57" s="1663"/>
      <c r="B57" s="1664"/>
      <c r="C57" s="2400" t="s">
        <v>267</v>
      </c>
      <c r="D57" s="2400"/>
      <c r="E57" s="2400"/>
      <c r="F57" s="2400"/>
      <c r="G57" s="2400"/>
      <c r="H57" s="2400"/>
      <c r="I57" s="2400"/>
      <c r="J57" s="1665" t="s">
        <v>268</v>
      </c>
      <c r="K57" s="1684"/>
      <c r="L57" s="1684"/>
      <c r="M57" s="1684"/>
      <c r="N57" s="1684"/>
      <c r="O57" s="1685"/>
      <c r="P57" s="926"/>
      <c r="Q57" s="927"/>
      <c r="R57" s="927"/>
      <c r="S57" s="927"/>
      <c r="T57" s="928"/>
    </row>
    <row r="58" spans="1:20" ht="18" customHeight="1">
      <c r="A58" s="1663"/>
      <c r="B58" s="1664"/>
      <c r="C58" s="2411" t="s">
        <v>269</v>
      </c>
      <c r="D58" s="2411"/>
      <c r="E58" s="2411"/>
      <c r="F58" s="2411"/>
      <c r="G58" s="2411"/>
      <c r="H58" s="2411"/>
      <c r="I58" s="2411"/>
      <c r="J58" s="1666" t="s">
        <v>270</v>
      </c>
      <c r="K58" s="1684"/>
      <c r="L58" s="1684"/>
      <c r="M58" s="1684"/>
      <c r="N58" s="1684"/>
      <c r="O58" s="1685"/>
      <c r="P58" s="926"/>
      <c r="Q58" s="927"/>
      <c r="R58" s="927"/>
      <c r="S58" s="927"/>
      <c r="T58" s="928"/>
    </row>
    <row r="59" spans="1:20" ht="18" customHeight="1">
      <c r="A59" s="1663"/>
      <c r="B59" s="1664"/>
      <c r="C59" s="2400" t="s">
        <v>271</v>
      </c>
      <c r="D59" s="2400"/>
      <c r="E59" s="2400"/>
      <c r="F59" s="2400"/>
      <c r="G59" s="2400"/>
      <c r="H59" s="2400"/>
      <c r="I59" s="2400"/>
      <c r="J59" s="1667" t="s">
        <v>272</v>
      </c>
      <c r="K59" s="1684"/>
      <c r="L59" s="1684"/>
      <c r="M59" s="1684"/>
      <c r="N59" s="1684"/>
      <c r="O59" s="1685"/>
      <c r="P59" s="926"/>
      <c r="Q59" s="927"/>
      <c r="R59" s="927"/>
      <c r="S59" s="927"/>
      <c r="T59" s="928"/>
    </row>
    <row r="60" spans="1:20" ht="24.75" customHeight="1">
      <c r="A60" s="1008"/>
      <c r="B60" s="1009"/>
      <c r="C60" s="2401" t="s">
        <v>273</v>
      </c>
      <c r="D60" s="2371"/>
      <c r="E60" s="2371"/>
      <c r="F60" s="2371"/>
      <c r="G60" s="2371"/>
      <c r="H60" s="2394" t="s">
        <v>274</v>
      </c>
      <c r="I60" s="2394"/>
      <c r="J60" s="2402"/>
      <c r="K60" s="1676">
        <f>IF(K59&lt;&gt;0,K57/K59,"")</f>
      </c>
      <c r="L60" s="1676">
        <f>IF(L59&lt;&gt;0,L57/L59,"")</f>
      </c>
      <c r="M60" s="1676">
        <f>IF(M59&lt;&gt;0,M57/M59,"")</f>
      </c>
      <c r="N60" s="1676">
        <f>IF(N59&lt;&gt;0,N57/N59,"")</f>
      </c>
      <c r="O60" s="1677">
        <f>IF(O59&lt;&gt;0,O57/O59,"")</f>
      </c>
      <c r="P60" s="926"/>
      <c r="Q60" s="927"/>
      <c r="R60" s="927"/>
      <c r="S60" s="927"/>
      <c r="T60" s="928"/>
    </row>
    <row r="61" spans="1:20" ht="18" customHeight="1">
      <c r="A61" s="1663"/>
      <c r="B61" s="1664"/>
      <c r="C61" s="2403" t="s">
        <v>177</v>
      </c>
      <c r="D61" s="2403"/>
      <c r="E61" s="2403"/>
      <c r="F61" s="2403"/>
      <c r="G61" s="2403"/>
      <c r="H61" s="2403"/>
      <c r="I61" s="2403"/>
      <c r="J61" s="1666" t="s">
        <v>275</v>
      </c>
      <c r="K61" s="1684"/>
      <c r="L61" s="1684"/>
      <c r="M61" s="1684"/>
      <c r="N61" s="1684"/>
      <c r="O61" s="1685"/>
      <c r="P61" s="1010"/>
      <c r="Q61" s="1011"/>
      <c r="R61" s="1011"/>
      <c r="S61" s="1011"/>
      <c r="T61" s="1012"/>
    </row>
    <row r="62" spans="1:20" ht="18" customHeight="1" thickBot="1">
      <c r="A62" s="1668"/>
      <c r="B62" s="1669"/>
      <c r="C62" s="2404" t="s">
        <v>433</v>
      </c>
      <c r="D62" s="2404"/>
      <c r="E62" s="2404"/>
      <c r="F62" s="2404"/>
      <c r="G62" s="2404"/>
      <c r="H62" s="2404"/>
      <c r="I62" s="2404"/>
      <c r="J62" s="1670" t="s">
        <v>276</v>
      </c>
      <c r="K62" s="1686">
        <f>3408+14743</f>
        <v>18151</v>
      </c>
      <c r="L62" s="1686">
        <f>3304+14927</f>
        <v>18231</v>
      </c>
      <c r="M62" s="1686">
        <f>3204+15000</f>
        <v>18204</v>
      </c>
      <c r="N62" s="1686">
        <f>3104+15072</f>
        <v>18176</v>
      </c>
      <c r="O62" s="1687">
        <f>2974+14939</f>
        <v>17913</v>
      </c>
      <c r="P62" s="1136"/>
      <c r="Q62" s="1137"/>
      <c r="R62" s="1137"/>
      <c r="S62" s="1137"/>
      <c r="T62" s="1138"/>
    </row>
    <row r="63" ht="15.75" customHeight="1" thickTop="1"/>
    <row r="64" spans="1:20" ht="21" customHeight="1">
      <c r="A64" s="948" t="s">
        <v>750</v>
      </c>
      <c r="B64" s="1014"/>
      <c r="C64" s="1014"/>
      <c r="D64" s="1014"/>
      <c r="E64" s="1014"/>
      <c r="F64" s="1014"/>
      <c r="G64" s="1014"/>
      <c r="S64" s="2343" t="s">
        <v>572</v>
      </c>
      <c r="T64" s="2343"/>
    </row>
    <row r="65" spans="1:20" ht="9" customHeight="1" thickBot="1">
      <c r="A65" s="1015"/>
      <c r="B65" s="1015"/>
      <c r="C65" s="1015"/>
      <c r="D65" s="1015"/>
      <c r="E65" s="1015"/>
      <c r="F65" s="1015"/>
      <c r="G65" s="1015"/>
      <c r="I65" s="947"/>
      <c r="J65" s="872"/>
      <c r="S65" s="2344"/>
      <c r="T65" s="2344"/>
    </row>
    <row r="66" spans="1:20" ht="16.5" customHeight="1" thickTop="1">
      <c r="A66" s="949"/>
      <c r="B66" s="950"/>
      <c r="C66" s="950"/>
      <c r="D66" s="951"/>
      <c r="E66" s="950"/>
      <c r="F66" s="950"/>
      <c r="G66" s="950"/>
      <c r="H66" s="952" t="s">
        <v>690</v>
      </c>
      <c r="I66" s="952"/>
      <c r="J66" s="1016"/>
      <c r="K66" s="954" t="str">
        <f>K4</f>
        <v>平成17年度</v>
      </c>
      <c r="L66" s="954" t="str">
        <f>L4</f>
        <v>平成18年度</v>
      </c>
      <c r="M66" s="954" t="str">
        <f>M4</f>
        <v>平成19年度</v>
      </c>
      <c r="N66" s="954" t="str">
        <f>N4</f>
        <v>平成20年度</v>
      </c>
      <c r="O66" s="955" t="str">
        <f>O4</f>
        <v>平成21年度</v>
      </c>
      <c r="P66" s="956" t="s">
        <v>165</v>
      </c>
      <c r="Q66" s="957" t="s">
        <v>165</v>
      </c>
      <c r="R66" s="957" t="s">
        <v>165</v>
      </c>
      <c r="S66" s="957" t="s">
        <v>165</v>
      </c>
      <c r="T66" s="958" t="s">
        <v>165</v>
      </c>
    </row>
    <row r="67" spans="1:20" ht="16.5" customHeight="1">
      <c r="A67" s="959"/>
      <c r="B67" s="960"/>
      <c r="C67" s="960"/>
      <c r="D67" s="961"/>
      <c r="E67" s="960"/>
      <c r="F67" s="960"/>
      <c r="G67" s="960"/>
      <c r="H67" s="962"/>
      <c r="I67" s="962"/>
      <c r="J67" s="1017"/>
      <c r="K67" s="964" t="s">
        <v>634</v>
      </c>
      <c r="L67" s="964" t="s">
        <v>635</v>
      </c>
      <c r="M67" s="964" t="s">
        <v>636</v>
      </c>
      <c r="N67" s="964" t="s">
        <v>637</v>
      </c>
      <c r="O67" s="965" t="s">
        <v>638</v>
      </c>
      <c r="P67" s="966" t="s">
        <v>639</v>
      </c>
      <c r="Q67" s="964" t="s">
        <v>640</v>
      </c>
      <c r="R67" s="964" t="s">
        <v>641</v>
      </c>
      <c r="S67" s="964" t="s">
        <v>642</v>
      </c>
      <c r="T67" s="967" t="s">
        <v>643</v>
      </c>
    </row>
    <row r="68" spans="1:20" ht="16.5" customHeight="1">
      <c r="A68" s="968"/>
      <c r="B68" s="969"/>
      <c r="C68" s="969" t="s">
        <v>723</v>
      </c>
      <c r="D68" s="969"/>
      <c r="E68" s="969" t="s">
        <v>724</v>
      </c>
      <c r="F68" s="969"/>
      <c r="G68" s="969"/>
      <c r="H68" s="969"/>
      <c r="I68" s="1018"/>
      <c r="J68" s="1019"/>
      <c r="K68" s="971" t="s">
        <v>645</v>
      </c>
      <c r="L68" s="971" t="s">
        <v>645</v>
      </c>
      <c r="M68" s="971" t="s">
        <v>645</v>
      </c>
      <c r="N68" s="971" t="s">
        <v>645</v>
      </c>
      <c r="O68" s="972" t="s">
        <v>646</v>
      </c>
      <c r="P68" s="973"/>
      <c r="Q68" s="974"/>
      <c r="R68" s="974"/>
      <c r="S68" s="974"/>
      <c r="T68" s="975"/>
    </row>
    <row r="69" spans="1:20" ht="18" customHeight="1">
      <c r="A69" s="935"/>
      <c r="B69" s="936"/>
      <c r="C69" s="2342" t="s">
        <v>713</v>
      </c>
      <c r="D69" s="2342"/>
      <c r="E69" s="2342"/>
      <c r="F69" s="2342"/>
      <c r="G69" s="2121"/>
      <c r="H69" s="2121"/>
      <c r="I69" s="1020"/>
      <c r="J69" s="1021"/>
      <c r="K69" s="1690">
        <f>K13</f>
        <v>263</v>
      </c>
      <c r="L69" s="1690">
        <f>L13</f>
        <v>372</v>
      </c>
      <c r="M69" s="1691">
        <f>M13</f>
        <v>401</v>
      </c>
      <c r="N69" s="1691">
        <f>N13</f>
        <v>333</v>
      </c>
      <c r="O69" s="1692">
        <f>O13</f>
        <v>307</v>
      </c>
      <c r="P69" s="1023"/>
      <c r="Q69" s="1022"/>
      <c r="R69" s="1022"/>
      <c r="S69" s="1022"/>
      <c r="T69" s="1024"/>
    </row>
    <row r="70" spans="1:20" ht="18" customHeight="1">
      <c r="A70" s="939"/>
      <c r="B70" s="940"/>
      <c r="C70" s="940"/>
      <c r="D70" s="1671"/>
      <c r="E70" s="2405" t="s">
        <v>714</v>
      </c>
      <c r="F70" s="2405"/>
      <c r="G70" s="2405"/>
      <c r="H70" s="2405"/>
      <c r="I70" s="2405"/>
      <c r="J70" s="2406"/>
      <c r="K70" s="1693">
        <f>4+232</f>
        <v>236</v>
      </c>
      <c r="L70" s="1693">
        <f>3+289</f>
        <v>292</v>
      </c>
      <c r="M70" s="1693">
        <f>16+227</f>
        <v>243</v>
      </c>
      <c r="N70" s="1693">
        <f>213+90</f>
        <v>303</v>
      </c>
      <c r="O70" s="1694">
        <f>243+64</f>
        <v>307</v>
      </c>
      <c r="P70" s="933"/>
      <c r="Q70" s="932"/>
      <c r="R70" s="932"/>
      <c r="S70" s="932"/>
      <c r="T70" s="934"/>
    </row>
    <row r="71" spans="1:20" ht="18" customHeight="1">
      <c r="A71" s="939"/>
      <c r="B71" s="940"/>
      <c r="C71" s="940"/>
      <c r="D71" s="1025"/>
      <c r="E71" s="2339" t="s">
        <v>715</v>
      </c>
      <c r="F71" s="2339"/>
      <c r="G71" s="2339"/>
      <c r="H71" s="2339"/>
      <c r="I71" s="2339"/>
      <c r="J71" s="2340"/>
      <c r="K71" s="1695">
        <f>K69-K70</f>
        <v>27</v>
      </c>
      <c r="L71" s="1695">
        <f>L69-L70</f>
        <v>80</v>
      </c>
      <c r="M71" s="1695">
        <f>M69-M70</f>
        <v>158</v>
      </c>
      <c r="N71" s="1695">
        <f>N69-N70</f>
        <v>30</v>
      </c>
      <c r="O71" s="1696">
        <f>O69-O70</f>
        <v>0</v>
      </c>
      <c r="P71" s="1027"/>
      <c r="Q71" s="1026"/>
      <c r="R71" s="1026"/>
      <c r="S71" s="1026"/>
      <c r="T71" s="1028"/>
    </row>
    <row r="72" spans="1:20" ht="18" customHeight="1">
      <c r="A72" s="935"/>
      <c r="B72" s="936"/>
      <c r="C72" s="2342" t="s">
        <v>716</v>
      </c>
      <c r="D72" s="2342"/>
      <c r="E72" s="2342"/>
      <c r="F72" s="2342"/>
      <c r="G72" s="2121"/>
      <c r="H72" s="2121"/>
      <c r="I72" s="1029"/>
      <c r="J72" s="1030"/>
      <c r="K72" s="1697">
        <f>K28</f>
        <v>514</v>
      </c>
      <c r="L72" s="1697">
        <f>L28</f>
        <v>478.6</v>
      </c>
      <c r="M72" s="1697">
        <f>M28</f>
        <v>455.4</v>
      </c>
      <c r="N72" s="1697">
        <f>N28</f>
        <v>407.4</v>
      </c>
      <c r="O72" s="1698">
        <f>O28</f>
        <v>523</v>
      </c>
      <c r="P72" s="933"/>
      <c r="Q72" s="932"/>
      <c r="R72" s="932"/>
      <c r="S72" s="932"/>
      <c r="T72" s="934"/>
    </row>
    <row r="73" spans="1:20" ht="18" customHeight="1">
      <c r="A73" s="939"/>
      <c r="B73" s="940"/>
      <c r="C73" s="940"/>
      <c r="D73" s="1671"/>
      <c r="E73" s="2398" t="s">
        <v>714</v>
      </c>
      <c r="F73" s="2398"/>
      <c r="G73" s="2398"/>
      <c r="H73" s="2398"/>
      <c r="I73" s="2398"/>
      <c r="J73" s="2399"/>
      <c r="K73" s="1699">
        <f>21+54</f>
        <v>75</v>
      </c>
      <c r="L73" s="1699">
        <f>3+33</f>
        <v>36</v>
      </c>
      <c r="M73" s="1699">
        <f>7+104</f>
        <v>111</v>
      </c>
      <c r="N73" s="1699">
        <f>161+17</f>
        <v>178</v>
      </c>
      <c r="O73" s="1700">
        <f>163+14</f>
        <v>177</v>
      </c>
      <c r="P73" s="1027"/>
      <c r="Q73" s="1026"/>
      <c r="R73" s="1026"/>
      <c r="S73" s="1026"/>
      <c r="T73" s="1028"/>
    </row>
    <row r="74" spans="1:20" ht="18" customHeight="1">
      <c r="A74" s="939"/>
      <c r="B74" s="940"/>
      <c r="C74" s="940"/>
      <c r="D74" s="1025"/>
      <c r="E74" s="2339" t="s">
        <v>715</v>
      </c>
      <c r="F74" s="2339"/>
      <c r="G74" s="2339"/>
      <c r="H74" s="2339"/>
      <c r="I74" s="2339"/>
      <c r="J74" s="2340"/>
      <c r="K74" s="1695">
        <f>K72-K73</f>
        <v>439</v>
      </c>
      <c r="L74" s="1695">
        <f>L72-L73</f>
        <v>442.6</v>
      </c>
      <c r="M74" s="1695">
        <f>M72-M73</f>
        <v>344.4</v>
      </c>
      <c r="N74" s="1695">
        <f>N72-N73</f>
        <v>229.39999999999998</v>
      </c>
      <c r="O74" s="1696">
        <f>O72-O73</f>
        <v>346</v>
      </c>
      <c r="P74" s="1027"/>
      <c r="Q74" s="1026"/>
      <c r="R74" s="1026"/>
      <c r="S74" s="1026"/>
      <c r="T74" s="1028"/>
    </row>
    <row r="75" spans="1:20" ht="18" customHeight="1" thickBot="1">
      <c r="A75" s="2327" t="s">
        <v>277</v>
      </c>
      <c r="B75" s="2328"/>
      <c r="C75" s="2328"/>
      <c r="D75" s="2328"/>
      <c r="E75" s="2328"/>
      <c r="F75" s="2328"/>
      <c r="G75" s="2328"/>
      <c r="H75" s="2328"/>
      <c r="I75" s="2328"/>
      <c r="J75" s="2329"/>
      <c r="K75" s="1701">
        <f>K69+K72</f>
        <v>777</v>
      </c>
      <c r="L75" s="1701">
        <f>L69+L72</f>
        <v>850.6</v>
      </c>
      <c r="M75" s="1701">
        <f>M69+M72</f>
        <v>856.4</v>
      </c>
      <c r="N75" s="1701">
        <f>N69+N72</f>
        <v>740.4</v>
      </c>
      <c r="O75" s="1702">
        <f>O69+O72</f>
        <v>830</v>
      </c>
      <c r="P75" s="943"/>
      <c r="Q75" s="944"/>
      <c r="R75" s="944"/>
      <c r="S75" s="944"/>
      <c r="T75" s="945"/>
    </row>
    <row r="76" ht="14.25" thickTop="1"/>
  </sheetData>
  <sheetProtection selectLockedCells="1"/>
  <mergeCells count="100">
    <mergeCell ref="A7:A24"/>
    <mergeCell ref="B7:B14"/>
    <mergeCell ref="D7:I7"/>
    <mergeCell ref="E8:I8"/>
    <mergeCell ref="F9:I9"/>
    <mergeCell ref="F10:I10"/>
    <mergeCell ref="F11:I11"/>
    <mergeCell ref="E12:I12"/>
    <mergeCell ref="F13:I13"/>
    <mergeCell ref="F14:I14"/>
    <mergeCell ref="B15:B23"/>
    <mergeCell ref="D15:I15"/>
    <mergeCell ref="E16:I16"/>
    <mergeCell ref="F17:I17"/>
    <mergeCell ref="G18:I18"/>
    <mergeCell ref="F19:I19"/>
    <mergeCell ref="E20:I20"/>
    <mergeCell ref="F21:I21"/>
    <mergeCell ref="G22:I22"/>
    <mergeCell ref="F23:I23"/>
    <mergeCell ref="D24:H24"/>
    <mergeCell ref="A25:A41"/>
    <mergeCell ref="B25:B33"/>
    <mergeCell ref="D25:I25"/>
    <mergeCell ref="E26:I26"/>
    <mergeCell ref="E27:I27"/>
    <mergeCell ref="E28:I28"/>
    <mergeCell ref="E29:I29"/>
    <mergeCell ref="E30:I30"/>
    <mergeCell ref="E31:I31"/>
    <mergeCell ref="B34:B40"/>
    <mergeCell ref="D34:I34"/>
    <mergeCell ref="E35:I35"/>
    <mergeCell ref="G36:I36"/>
    <mergeCell ref="E37:I37"/>
    <mergeCell ref="E38:I38"/>
    <mergeCell ref="E39:I39"/>
    <mergeCell ref="E40:I40"/>
    <mergeCell ref="C45:I45"/>
    <mergeCell ref="C46:G46"/>
    <mergeCell ref="H46:I46"/>
    <mergeCell ref="E32:I32"/>
    <mergeCell ref="E33:I33"/>
    <mergeCell ref="D41:H41"/>
    <mergeCell ref="C42:H42"/>
    <mergeCell ref="C43:I43"/>
    <mergeCell ref="C44:I44"/>
    <mergeCell ref="C47:I47"/>
    <mergeCell ref="A48:A49"/>
    <mergeCell ref="C48:G48"/>
    <mergeCell ref="H48:I48"/>
    <mergeCell ref="C49:G49"/>
    <mergeCell ref="H49:I49"/>
    <mergeCell ref="Q50:Q51"/>
    <mergeCell ref="R50:R51"/>
    <mergeCell ref="A50:A51"/>
    <mergeCell ref="C50:F51"/>
    <mergeCell ref="I50:I51"/>
    <mergeCell ref="J50:J51"/>
    <mergeCell ref="K50:K51"/>
    <mergeCell ref="L50:L51"/>
    <mergeCell ref="M50:M51"/>
    <mergeCell ref="N50:N51"/>
    <mergeCell ref="P50:P51"/>
    <mergeCell ref="K52:K53"/>
    <mergeCell ref="L52:L53"/>
    <mergeCell ref="M52:M53"/>
    <mergeCell ref="N52:N53"/>
    <mergeCell ref="O52:O53"/>
    <mergeCell ref="P52:P53"/>
    <mergeCell ref="C58:I58"/>
    <mergeCell ref="S52:S53"/>
    <mergeCell ref="T52:T53"/>
    <mergeCell ref="S50:S51"/>
    <mergeCell ref="T50:T51"/>
    <mergeCell ref="A52:A53"/>
    <mergeCell ref="C52:F53"/>
    <mergeCell ref="I52:I53"/>
    <mergeCell ref="J52:J53"/>
    <mergeCell ref="O50:O51"/>
    <mergeCell ref="C69:H69"/>
    <mergeCell ref="E70:J70"/>
    <mergeCell ref="Q52:Q53"/>
    <mergeCell ref="R52:R53"/>
    <mergeCell ref="S64:T65"/>
    <mergeCell ref="C54:I54"/>
    <mergeCell ref="C55:H55"/>
    <mergeCell ref="C56:G56"/>
    <mergeCell ref="H56:J56"/>
    <mergeCell ref="C57:I57"/>
    <mergeCell ref="E71:J71"/>
    <mergeCell ref="C72:H72"/>
    <mergeCell ref="E73:J73"/>
    <mergeCell ref="A75:J75"/>
    <mergeCell ref="E74:J74"/>
    <mergeCell ref="C59:I59"/>
    <mergeCell ref="C60:G60"/>
    <mergeCell ref="H60:J60"/>
    <mergeCell ref="C61:I61"/>
    <mergeCell ref="C62:I62"/>
  </mergeCells>
  <printOptions horizontalCentered="1"/>
  <pageMargins left="0.5905511811023622" right="0.5905511811023622" top="0.5905511811023622" bottom="0.5905511811023622" header="0.5118110236220472" footer="0.3543307086614173"/>
  <pageSetup horizontalDpi="600" verticalDpi="600" orientation="landscape" paperSize="9" scale="69" r:id="rId2"/>
  <headerFooter alignWithMargins="0">
    <oddHeader>&amp;R
</oddHeader>
  </headerFooter>
  <rowBreaks count="1" manualBreakCount="1">
    <brk id="41" max="19" man="1"/>
  </rowBreaks>
  <drawing r:id="rId1"/>
</worksheet>
</file>

<file path=xl/worksheets/sheet7.xml><?xml version="1.0" encoding="utf-8"?>
<worksheet xmlns="http://schemas.openxmlformats.org/spreadsheetml/2006/main" xmlns:r="http://schemas.openxmlformats.org/officeDocument/2006/relationships">
  <dimension ref="A1:Q84"/>
  <sheetViews>
    <sheetView view="pageBreakPreview" zoomScaleSheetLayoutView="100" zoomScalePageLayoutView="0" workbookViewId="0" topLeftCell="A1">
      <selection activeCell="I14" sqref="I14"/>
    </sheetView>
  </sheetViews>
  <sheetFormatPr defaultColWidth="8.796875" defaultRowHeight="15"/>
  <cols>
    <col min="1" max="1" width="3.59765625" style="1032" customWidth="1"/>
    <col min="2" max="3" width="2.09765625" style="1032" customWidth="1"/>
    <col min="4" max="4" width="20.59765625" style="1032" customWidth="1"/>
    <col min="5" max="5" width="4" style="1033" bestFit="1" customWidth="1"/>
    <col min="6" max="6" width="5.59765625" style="1033" customWidth="1"/>
    <col min="7" max="16" width="11.09765625" style="1032" customWidth="1"/>
    <col min="17" max="17" width="2.09765625" style="1032" customWidth="1"/>
    <col min="18" max="16384" width="9" style="1032" customWidth="1"/>
  </cols>
  <sheetData>
    <row r="1" spans="1:16" ht="18" customHeight="1">
      <c r="A1" s="1031" t="s">
        <v>428</v>
      </c>
      <c r="B1" s="1031"/>
      <c r="C1" s="1031"/>
      <c r="D1" s="1031"/>
      <c r="E1" s="1031"/>
      <c r="F1" s="1031"/>
      <c r="G1" s="1031"/>
      <c r="H1" s="1031"/>
      <c r="I1" s="1031"/>
      <c r="J1" s="1031"/>
      <c r="K1" s="1031"/>
      <c r="L1" s="1031"/>
      <c r="M1" s="1031"/>
      <c r="N1" s="1031"/>
      <c r="O1" s="2454" t="s">
        <v>449</v>
      </c>
      <c r="P1" s="2454"/>
    </row>
    <row r="2" spans="12:16" ht="3" customHeight="1" thickBot="1">
      <c r="L2" s="1034"/>
      <c r="M2" s="1034"/>
      <c r="N2" s="1034"/>
      <c r="O2" s="1034"/>
      <c r="P2" s="1035"/>
    </row>
    <row r="3" spans="1:16" ht="12.75" customHeight="1" thickTop="1">
      <c r="A3" s="1036"/>
      <c r="B3" s="1037"/>
      <c r="C3" s="1037"/>
      <c r="D3" s="1037"/>
      <c r="E3" s="1038"/>
      <c r="F3" s="1038"/>
      <c r="G3" s="879" t="s">
        <v>793</v>
      </c>
      <c r="H3" s="879" t="s">
        <v>792</v>
      </c>
      <c r="I3" s="879" t="s">
        <v>791</v>
      </c>
      <c r="J3" s="879" t="s">
        <v>790</v>
      </c>
      <c r="K3" s="880" t="s">
        <v>789</v>
      </c>
      <c r="L3" s="881" t="s">
        <v>783</v>
      </c>
      <c r="M3" s="882" t="s">
        <v>784</v>
      </c>
      <c r="N3" s="882" t="s">
        <v>785</v>
      </c>
      <c r="O3" s="882" t="s">
        <v>786</v>
      </c>
      <c r="P3" s="883" t="s">
        <v>787</v>
      </c>
    </row>
    <row r="4" spans="1:16" ht="12.75" customHeight="1">
      <c r="A4" s="1039"/>
      <c r="B4" s="1040"/>
      <c r="C4" s="1040"/>
      <c r="D4" s="1040"/>
      <c r="E4" s="1041"/>
      <c r="F4" s="1041"/>
      <c r="G4" s="1042" t="s">
        <v>634</v>
      </c>
      <c r="H4" s="1042" t="s">
        <v>635</v>
      </c>
      <c r="I4" s="1042" t="s">
        <v>636</v>
      </c>
      <c r="J4" s="1042" t="s">
        <v>637</v>
      </c>
      <c r="K4" s="1043" t="s">
        <v>638</v>
      </c>
      <c r="L4" s="1044" t="s">
        <v>639</v>
      </c>
      <c r="M4" s="1042" t="s">
        <v>640</v>
      </c>
      <c r="N4" s="1042" t="s">
        <v>641</v>
      </c>
      <c r="O4" s="1042" t="s">
        <v>642</v>
      </c>
      <c r="P4" s="1045" t="s">
        <v>643</v>
      </c>
    </row>
    <row r="5" spans="1:16" ht="12.75" customHeight="1">
      <c r="A5" s="1046"/>
      <c r="B5" s="1047"/>
      <c r="C5" s="1047"/>
      <c r="D5" s="1047"/>
      <c r="E5" s="1048"/>
      <c r="F5" s="1048"/>
      <c r="G5" s="1049" t="s">
        <v>645</v>
      </c>
      <c r="H5" s="1049" t="s">
        <v>645</v>
      </c>
      <c r="I5" s="1049" t="s">
        <v>645</v>
      </c>
      <c r="J5" s="1049" t="s">
        <v>645</v>
      </c>
      <c r="K5" s="1050" t="s">
        <v>646</v>
      </c>
      <c r="L5" s="898"/>
      <c r="M5" s="899"/>
      <c r="N5" s="899"/>
      <c r="O5" s="899"/>
      <c r="P5" s="900"/>
    </row>
    <row r="6" spans="1:16" ht="15.75" customHeight="1">
      <c r="A6" s="1053" t="s">
        <v>278</v>
      </c>
      <c r="B6" s="1054"/>
      <c r="C6" s="1054"/>
      <c r="D6" s="1054"/>
      <c r="E6" s="1055" t="s">
        <v>754</v>
      </c>
      <c r="F6" s="1055" t="s">
        <v>758</v>
      </c>
      <c r="G6" s="1757">
        <f>Ⅲ②!K56</f>
        <v>0</v>
      </c>
      <c r="H6" s="1758">
        <f>Ⅲ②!L56</f>
        <v>0</v>
      </c>
      <c r="I6" s="1757">
        <f>Ⅲ②!M56</f>
        <v>0</v>
      </c>
      <c r="J6" s="1757">
        <f>Ⅲ②!N56</f>
        <v>0</v>
      </c>
      <c r="K6" s="1759">
        <f>Ⅲ②!O56</f>
        <v>0</v>
      </c>
      <c r="L6" s="1760">
        <f>Ⅲ①!O47</f>
        <v>0</v>
      </c>
      <c r="M6" s="1757">
        <f>Ⅲ①!P47</f>
        <v>0</v>
      </c>
      <c r="N6" s="1757">
        <f>Ⅲ①!Q47</f>
        <v>0</v>
      </c>
      <c r="O6" s="1761">
        <f>Ⅲ①!R47</f>
        <v>0</v>
      </c>
      <c r="P6" s="1762">
        <f>Ⅲ①!S47</f>
        <v>0</v>
      </c>
    </row>
    <row r="7" spans="1:16" ht="15.75" customHeight="1" hidden="1">
      <c r="A7" s="1053" t="s">
        <v>464</v>
      </c>
      <c r="B7" s="1062"/>
      <c r="C7" s="1062"/>
      <c r="D7" s="1062"/>
      <c r="E7" s="1055" t="s">
        <v>754</v>
      </c>
      <c r="F7" s="1055"/>
      <c r="G7" s="1056"/>
      <c r="H7" s="1057"/>
      <c r="I7" s="1056"/>
      <c r="J7" s="1058"/>
      <c r="K7" s="1054"/>
      <c r="L7" s="1059"/>
      <c r="M7" s="1056"/>
      <c r="N7" s="1058"/>
      <c r="O7" s="1060"/>
      <c r="P7" s="1061"/>
    </row>
    <row r="8" spans="1:16" ht="15.75" customHeight="1">
      <c r="A8" s="1063" t="s">
        <v>41</v>
      </c>
      <c r="B8" s="1062"/>
      <c r="C8" s="1062"/>
      <c r="D8" s="1062"/>
      <c r="E8" s="1064" t="s">
        <v>754</v>
      </c>
      <c r="F8" s="1064"/>
      <c r="G8" s="1947">
        <v>42.5</v>
      </c>
      <c r="H8" s="1950">
        <f>'Ⅴ②（下水・延長）訂正'!H34</f>
        <v>36.18892137464418</v>
      </c>
      <c r="I8" s="1947">
        <f>'Ⅴ②（下水・延長）訂正'!I34</f>
        <v>32.01181370587989</v>
      </c>
      <c r="J8" s="1947">
        <f>'Ⅴ②（下水・延長）訂正'!J34</f>
        <v>41.38733419129252</v>
      </c>
      <c r="K8" s="1948">
        <f>'Ⅴ②（下水・延長）訂正'!K34</f>
        <v>41.228194678183534</v>
      </c>
      <c r="L8" s="1951">
        <f>'Ⅴ②（下水・延長）訂正'!L34</f>
        <v>42.26935000178389</v>
      </c>
      <c r="M8" s="1947">
        <f>'Ⅴ②（下水・延長）訂正'!M34</f>
        <v>43.18692075713099</v>
      </c>
      <c r="N8" s="1947">
        <f>'Ⅴ②（下水・延長）訂正'!O34</f>
        <v>43.085427909835005</v>
      </c>
      <c r="O8" s="1949">
        <f>'Ⅴ②（下水・延長）訂正'!P34</f>
        <v>42.64752127318067</v>
      </c>
      <c r="P8" s="1952">
        <f>'Ⅴ②（下水・延長）訂正'!Q34</f>
        <v>42.278620227048556</v>
      </c>
    </row>
    <row r="9" spans="1:16" ht="15.75" customHeight="1">
      <c r="A9" s="1066" t="s">
        <v>11</v>
      </c>
      <c r="B9" s="1067"/>
      <c r="C9" s="1067"/>
      <c r="D9" s="1067"/>
      <c r="E9" s="1068" t="s">
        <v>12</v>
      </c>
      <c r="F9" s="1068"/>
      <c r="G9" s="2012">
        <f>G73/(1925623+1158930+1083220)*1000</f>
        <v>264.70059669756483</v>
      </c>
      <c r="H9" s="2013">
        <f>H73/'Ⅴ②（下水・延長）訂正'!H14*1000</f>
        <v>309.36096306031556</v>
      </c>
      <c r="I9" s="2012">
        <f>I73/'Ⅴ②（下水・延長）訂正'!I14*1000</f>
        <v>315.76089811135495</v>
      </c>
      <c r="J9" s="2012">
        <f>J73/'Ⅴ②（下水・延長）訂正'!J14*1000</f>
        <v>285.7472004958772</v>
      </c>
      <c r="K9" s="2014">
        <f>K73/'Ⅴ②（下水・延長）訂正'!K14*1000</f>
        <v>228.43774054770674</v>
      </c>
      <c r="L9" s="2015">
        <f>L73/'Ⅴ②（下水・延長）訂正'!L14*1000</f>
        <v>240.90731551005916</v>
      </c>
      <c r="M9" s="2012">
        <f>M73/'Ⅴ②（下水・延長）訂正'!M14*1000</f>
        <v>235.3304284523239</v>
      </c>
      <c r="N9" s="2012">
        <f>N73/'Ⅴ②（下水・延長）訂正'!O14*1000</f>
        <v>233.00044079938604</v>
      </c>
      <c r="O9" s="2016">
        <f>O73/'Ⅴ②（下水・延長）訂正'!P14*1000</f>
        <v>230.6935129165078</v>
      </c>
      <c r="P9" s="2017">
        <f>P73/'Ⅴ②（下水・延長）訂正'!Q14*1000</f>
        <v>228.40940419398856</v>
      </c>
    </row>
    <row r="10" spans="1:17" ht="5.25" customHeight="1">
      <c r="A10" s="1051"/>
      <c r="B10" s="1051"/>
      <c r="C10" s="1051"/>
      <c r="D10" s="1051"/>
      <c r="E10" s="1052"/>
      <c r="F10" s="1052"/>
      <c r="G10" s="1051"/>
      <c r="H10" s="1051"/>
      <c r="I10" s="1051"/>
      <c r="J10" s="1051"/>
      <c r="K10" s="1051"/>
      <c r="L10" s="1051"/>
      <c r="M10" s="1051"/>
      <c r="N10" s="1051"/>
      <c r="O10" s="1051"/>
      <c r="P10" s="1051"/>
      <c r="Q10" s="1051"/>
    </row>
    <row r="11" spans="1:16" ht="15.75" customHeight="1">
      <c r="A11" s="1069" t="s">
        <v>429</v>
      </c>
      <c r="B11" s="1070"/>
      <c r="C11" s="1070"/>
      <c r="D11" s="1070"/>
      <c r="E11" s="1071" t="s">
        <v>42</v>
      </c>
      <c r="F11" s="1071"/>
      <c r="G11" s="1997" t="s">
        <v>803</v>
      </c>
      <c r="H11" s="1998" t="s">
        <v>803</v>
      </c>
      <c r="I11" s="1999" t="s">
        <v>803</v>
      </c>
      <c r="J11" s="1999" t="s">
        <v>803</v>
      </c>
      <c r="K11" s="1071" t="s">
        <v>803</v>
      </c>
      <c r="L11" s="1970">
        <f>(Ⅲ①!O16+Ⅲ①!O33)/(Ⅲ①!O31+Ⅲ①!O34)*100</f>
        <v>61.55378486055777</v>
      </c>
      <c r="M11" s="1971">
        <f>(Ⅲ①!P16+Ⅲ①!P33)/(Ⅲ①!P31+Ⅲ①!P34)*100</f>
        <v>59.597315436241615</v>
      </c>
      <c r="N11" s="1971">
        <f>(Ⅲ①!Q16+Ⅲ①!Q33)/(Ⅲ①!Q31+Ⅲ①!Q34)*100</f>
        <v>65.22619851451722</v>
      </c>
      <c r="O11" s="1972">
        <f>(Ⅲ①!R16+Ⅲ①!R33)/(Ⅲ①!R31+Ⅲ①!R34)*100</f>
        <v>64.53135536075523</v>
      </c>
      <c r="P11" s="1973">
        <f>(Ⅲ①!S16+Ⅲ①!S33)/(Ⅲ①!S31+Ⅲ①!S34)*100</f>
        <v>63.83838383838384</v>
      </c>
    </row>
    <row r="12" spans="1:16" ht="15.75" customHeight="1">
      <c r="A12" s="1072" t="s">
        <v>430</v>
      </c>
      <c r="B12" s="1073"/>
      <c r="C12" s="1073"/>
      <c r="D12" s="1073"/>
      <c r="E12" s="1074" t="s">
        <v>42</v>
      </c>
      <c r="F12" s="1074"/>
      <c r="G12" s="2000" t="s">
        <v>803</v>
      </c>
      <c r="H12" s="2001" t="s">
        <v>803</v>
      </c>
      <c r="I12" s="2002" t="s">
        <v>803</v>
      </c>
      <c r="J12" s="2002" t="s">
        <v>803</v>
      </c>
      <c r="K12" s="1074" t="s">
        <v>803</v>
      </c>
      <c r="L12" s="1974">
        <f>Ⅲ①!O16/Ⅲ①!O31*100</f>
        <v>61.55378486055777</v>
      </c>
      <c r="M12" s="1975">
        <f>Ⅲ①!P16/Ⅲ①!P31*100</f>
        <v>59.597315436241615</v>
      </c>
      <c r="N12" s="1975">
        <f>Ⅲ①!Q16/Ⅲ①!Q31*100</f>
        <v>65.22619851451722</v>
      </c>
      <c r="O12" s="1976">
        <f>Ⅲ①!R16/Ⅲ①!R31*100</f>
        <v>64.53135536075523</v>
      </c>
      <c r="P12" s="1977">
        <f>Ⅲ①!S16/Ⅲ①!S31*100</f>
        <v>63.83838383838384</v>
      </c>
    </row>
    <row r="13" spans="1:16" ht="15.75" customHeight="1">
      <c r="A13" s="1072" t="s">
        <v>431</v>
      </c>
      <c r="B13" s="1073"/>
      <c r="C13" s="1073"/>
      <c r="D13" s="1073"/>
      <c r="E13" s="1074" t="s">
        <v>42</v>
      </c>
      <c r="F13" s="1074"/>
      <c r="G13" s="2000" t="s">
        <v>803</v>
      </c>
      <c r="H13" s="2001" t="s">
        <v>803</v>
      </c>
      <c r="I13" s="2002" t="s">
        <v>803</v>
      </c>
      <c r="J13" s="2002" t="s">
        <v>803</v>
      </c>
      <c r="K13" s="1074" t="s">
        <v>803</v>
      </c>
      <c r="L13" s="1974">
        <f>Ⅲ①!O46/Ⅲ①!O31*100</f>
        <v>40.37184594953519</v>
      </c>
      <c r="M13" s="1975">
        <f>Ⅲ①!P46/Ⅲ①!P31*100</f>
        <v>45.63758389261745</v>
      </c>
      <c r="N13" s="1975">
        <f>Ⅲ①!Q46/Ⅲ①!Q31*100</f>
        <v>46.320054017555705</v>
      </c>
      <c r="O13" s="1976">
        <f>Ⅲ①!R46/Ⅲ①!R31*100</f>
        <v>46.6621712744437</v>
      </c>
      <c r="P13" s="1977">
        <f>Ⅲ①!S46/Ⅲ①!S31*100</f>
        <v>47.070707070707066</v>
      </c>
    </row>
    <row r="14" spans="1:16" ht="15.75" customHeight="1">
      <c r="A14" s="1072" t="s">
        <v>279</v>
      </c>
      <c r="B14" s="1073"/>
      <c r="C14" s="1073"/>
      <c r="D14" s="1073"/>
      <c r="E14" s="1074" t="s">
        <v>42</v>
      </c>
      <c r="F14" s="1074" t="s">
        <v>758</v>
      </c>
      <c r="G14" s="2000" t="s">
        <v>803</v>
      </c>
      <c r="H14" s="2001" t="s">
        <v>803</v>
      </c>
      <c r="I14" s="2002" t="s">
        <v>803</v>
      </c>
      <c r="J14" s="2002" t="s">
        <v>803</v>
      </c>
      <c r="K14" s="1074" t="s">
        <v>803</v>
      </c>
      <c r="L14" s="1763">
        <f>Ⅲ①!O43</f>
        <v>-95.23026315789474</v>
      </c>
      <c r="M14" s="1764">
        <f>Ⅲ①!P43</f>
        <v>-173.6764705882353</v>
      </c>
      <c r="N14" s="1764">
        <f>Ⅲ①!Q43</f>
        <v>-247.23032069970844</v>
      </c>
      <c r="O14" s="1765">
        <f>Ⅲ①!R43</f>
        <v>-321.0982658959538</v>
      </c>
      <c r="P14" s="1766">
        <f>Ⅲ①!S43</f>
        <v>-394.7067238912732</v>
      </c>
    </row>
    <row r="15" spans="1:16" ht="15.75" customHeight="1">
      <c r="A15" s="1075" t="s">
        <v>432</v>
      </c>
      <c r="B15" s="1076"/>
      <c r="C15" s="1076"/>
      <c r="D15" s="1076"/>
      <c r="E15" s="1139" t="s">
        <v>42</v>
      </c>
      <c r="F15" s="1139" t="s">
        <v>758</v>
      </c>
      <c r="G15" s="1703">
        <f>Ⅲ②!K52</f>
        <v>56.53047555257869</v>
      </c>
      <c r="H15" s="1704">
        <f>Ⅲ②!L52</f>
        <v>56.71355498721228</v>
      </c>
      <c r="I15" s="1703">
        <f>Ⅲ②!M52</f>
        <v>51.570765410774044</v>
      </c>
      <c r="J15" s="1703">
        <f>Ⅲ②!N52</f>
        <v>31.17799036380141</v>
      </c>
      <c r="K15" s="1705">
        <f>Ⅲ②!O52</f>
        <v>39.10226746876446</v>
      </c>
      <c r="L15" s="1992" t="s">
        <v>837</v>
      </c>
      <c r="M15" s="1993" t="s">
        <v>803</v>
      </c>
      <c r="N15" s="1994" t="s">
        <v>803</v>
      </c>
      <c r="O15" s="1995" t="s">
        <v>803</v>
      </c>
      <c r="P15" s="1996" t="s">
        <v>803</v>
      </c>
    </row>
    <row r="16" spans="1:16" ht="17.25" customHeight="1">
      <c r="A16" s="2455" t="s">
        <v>755</v>
      </c>
      <c r="B16" s="2457" t="s">
        <v>756</v>
      </c>
      <c r="C16" s="2457"/>
      <c r="D16" s="2457"/>
      <c r="E16" s="1052" t="s">
        <v>754</v>
      </c>
      <c r="F16" s="1052"/>
      <c r="G16" s="1706">
        <f>Ⅲ②!K69/Ⅲ②!K$7*100</f>
        <v>31.161137440758296</v>
      </c>
      <c r="H16" s="1707">
        <f>Ⅲ②!L69/Ⅲ②!L7*100</f>
        <v>41.9391206313416</v>
      </c>
      <c r="I16" s="1706">
        <f>Ⅲ②!M69/Ⅲ②!M7*100</f>
        <v>41.97194892191752</v>
      </c>
      <c r="J16" s="1706">
        <f>Ⅲ②!N69/Ⅲ②!N7*100</f>
        <v>37.29003359462486</v>
      </c>
      <c r="K16" s="1708">
        <f>Ⅲ②!O69/Ⅲ②!O7*100</f>
        <v>36.33136094674556</v>
      </c>
      <c r="L16" s="1767">
        <f>Ⅲ①!O87/Ⅲ①!O$7*100</f>
        <v>52.4671052631579</v>
      </c>
      <c r="M16" s="1768">
        <f>Ⅲ①!P87/Ⅲ①!P$7*100</f>
        <v>30.58823529411765</v>
      </c>
      <c r="N16" s="1768">
        <f>Ⅲ①!Q87/Ⅲ①!Q$7*100</f>
        <v>40.816326530612244</v>
      </c>
      <c r="O16" s="1769">
        <f>Ⅲ①!R87/Ⅲ①!R$7*100</f>
        <v>38.29479768786127</v>
      </c>
      <c r="P16" s="1770">
        <f>Ⅲ①!S87/Ⅲ①!S$7*100</f>
        <v>35.622317596566525</v>
      </c>
    </row>
    <row r="17" spans="1:16" ht="15" customHeight="1">
      <c r="A17" s="2456"/>
      <c r="B17" s="1051"/>
      <c r="C17" s="1077"/>
      <c r="D17" s="1078" t="s">
        <v>451</v>
      </c>
      <c r="E17" s="1079" t="s">
        <v>754</v>
      </c>
      <c r="F17" s="1079"/>
      <c r="G17" s="1715">
        <f>Ⅲ②!K70/Ⅲ②!K$7*100</f>
        <v>27.96208530805687</v>
      </c>
      <c r="H17" s="1716">
        <f>Ⅲ②!L70/Ⅲ②!L$7*100</f>
        <v>32.91995490417137</v>
      </c>
      <c r="I17" s="1715">
        <f>Ⅲ②!M70/Ⅲ②!M$7*100</f>
        <v>25.434373037471218</v>
      </c>
      <c r="J17" s="1715">
        <f>Ⅲ②!N70/Ⅲ②!N$7*100</f>
        <v>33.93057110862262</v>
      </c>
      <c r="K17" s="1717">
        <f>Ⅲ②!O70/Ⅲ②!O$7*100</f>
        <v>36.33136094674556</v>
      </c>
      <c r="L17" s="1771">
        <f>Ⅲ①!O88/Ⅲ①!O$7*100</f>
        <v>48.51973684210527</v>
      </c>
      <c r="M17" s="1772">
        <f>Ⅲ①!P88/Ⅲ①!P$7*100</f>
        <v>28.235294117647058</v>
      </c>
      <c r="N17" s="1772">
        <f>Ⅲ①!Q88/Ⅲ①!Q$7*100</f>
        <v>36.44314868804665</v>
      </c>
      <c r="O17" s="1773">
        <f>Ⅲ①!R88/Ⅲ①!R$7*100</f>
        <v>36.127167630057805</v>
      </c>
      <c r="P17" s="1774">
        <f>Ⅲ①!S88/Ⅲ①!S$7*100</f>
        <v>35.622317596566525</v>
      </c>
    </row>
    <row r="18" spans="1:16" ht="15" customHeight="1">
      <c r="A18" s="2456"/>
      <c r="B18" s="1080"/>
      <c r="C18" s="1081"/>
      <c r="D18" s="1082" t="s">
        <v>452</v>
      </c>
      <c r="E18" s="1079" t="s">
        <v>754</v>
      </c>
      <c r="F18" s="1079"/>
      <c r="G18" s="1715">
        <f>Ⅲ②!K71/Ⅲ②!K$7*100</f>
        <v>3.1990521327014214</v>
      </c>
      <c r="H18" s="1716">
        <f>Ⅲ②!L71/Ⅲ②!L$7*100</f>
        <v>9.019165727170236</v>
      </c>
      <c r="I18" s="1715">
        <f>Ⅲ②!M71/Ⅲ②!M$7*100</f>
        <v>16.537575884446305</v>
      </c>
      <c r="J18" s="1715">
        <f>Ⅲ②!N71/Ⅲ②!N$7*100</f>
        <v>3.3594624860022395</v>
      </c>
      <c r="K18" s="1717">
        <f>Ⅲ②!O71/Ⅲ②!O$7*100</f>
        <v>0</v>
      </c>
      <c r="L18" s="1771">
        <f>Ⅲ①!O89/Ⅲ①!O$7*100</f>
        <v>3.9473684210526314</v>
      </c>
      <c r="M18" s="1772">
        <f>Ⅲ①!P89/Ⅲ①!P$7*100</f>
        <v>2.3529411764705883</v>
      </c>
      <c r="N18" s="1772">
        <f>Ⅲ①!Q89/Ⅲ①!Q$7*100</f>
        <v>4.373177842565598</v>
      </c>
      <c r="O18" s="1773">
        <f>Ⅲ①!R89/Ⅲ①!R$7*100</f>
        <v>2.167630057803468</v>
      </c>
      <c r="P18" s="1774">
        <f>Ⅲ①!S89/Ⅲ①!S$7*100</f>
        <v>0</v>
      </c>
    </row>
    <row r="19" spans="1:16" ht="15" customHeight="1">
      <c r="A19" s="2456"/>
      <c r="B19" s="2458" t="s">
        <v>757</v>
      </c>
      <c r="C19" s="2459"/>
      <c r="D19" s="2459"/>
      <c r="E19" s="1114" t="s">
        <v>754</v>
      </c>
      <c r="F19" s="1114"/>
      <c r="G19" s="1709">
        <f>Ⅲ②!K72/Ⅲ②!K$25*100</f>
        <v>32.28643216080402</v>
      </c>
      <c r="H19" s="1710">
        <f>Ⅲ②!L72/Ⅲ②!L$25*100</f>
        <v>28.366524419155997</v>
      </c>
      <c r="I19" s="1709">
        <f>Ⅲ②!M72/Ⅲ②!M$25*100</f>
        <v>23.95581273014203</v>
      </c>
      <c r="J19" s="1709">
        <f>Ⅲ②!N72/Ⅲ②!N$25*100</f>
        <v>14.280706674144698</v>
      </c>
      <c r="K19" s="1711">
        <f>Ⅲ②!O72/Ⅲ②!O$25*100</f>
        <v>23.151837096060206</v>
      </c>
      <c r="L19" s="1775">
        <f>Ⅲ①!O90/Ⅲ①!O$64*100</f>
        <v>26.981981981981985</v>
      </c>
      <c r="M19" s="1776">
        <f>Ⅲ①!P90/Ⅲ①!P$64*100</f>
        <v>29.160871580899396</v>
      </c>
      <c r="N19" s="1776">
        <f>Ⅲ①!Q90/Ⅲ①!Q$64*100</f>
        <v>31.909901454716096</v>
      </c>
      <c r="O19" s="1777">
        <f>Ⅲ①!R90/Ⅲ①!R$64*100</f>
        <v>33.70192307692308</v>
      </c>
      <c r="P19" s="1778">
        <f>Ⅲ①!S90/Ⅲ①!S$64*100</f>
        <v>35.404339250493095</v>
      </c>
    </row>
    <row r="20" spans="1:16" ht="15" customHeight="1">
      <c r="A20" s="2456"/>
      <c r="B20" s="912"/>
      <c r="C20" s="1084"/>
      <c r="D20" s="1085" t="s">
        <v>451</v>
      </c>
      <c r="E20" s="1083" t="s">
        <v>754</v>
      </c>
      <c r="F20" s="1083"/>
      <c r="G20" s="1712">
        <f>Ⅲ②!K73/Ⅲ②!K$25*100</f>
        <v>4.71105527638191</v>
      </c>
      <c r="H20" s="1713">
        <f>Ⅲ②!L73/Ⅲ②!L$25*100</f>
        <v>2.1337126600284493</v>
      </c>
      <c r="I20" s="1712">
        <f>Ⅲ②!M73/Ⅲ②!M$25*100</f>
        <v>5.83903208837454</v>
      </c>
      <c r="J20" s="1712">
        <f>Ⅲ②!N73/Ⅲ②!N$25*100</f>
        <v>6.239484015703869</v>
      </c>
      <c r="K20" s="1714">
        <f>Ⅲ②!O73/Ⅲ②!O$25*100</f>
        <v>7.835325365205843</v>
      </c>
      <c r="L20" s="1779">
        <f>Ⅲ①!O91/Ⅲ①!O$64*100</f>
        <v>8.693693693693694</v>
      </c>
      <c r="M20" s="1780">
        <f>Ⅲ①!P91/Ⅲ①!P$64*100</f>
        <v>6.768660176170608</v>
      </c>
      <c r="N20" s="1780">
        <f>Ⅲ①!Q91/Ⅲ①!Q$64*100</f>
        <v>6.100422336931018</v>
      </c>
      <c r="O20" s="1781">
        <f>Ⅲ①!R91/Ⅲ①!R$64*100</f>
        <v>6.25</v>
      </c>
      <c r="P20" s="1782">
        <f>Ⅲ①!S91/Ⅲ①!S$64*100</f>
        <v>6.41025641025641</v>
      </c>
    </row>
    <row r="21" spans="1:16" ht="15" customHeight="1" thickBot="1">
      <c r="A21" s="2456"/>
      <c r="B21" s="912"/>
      <c r="C21" s="1086"/>
      <c r="D21" s="1087" t="s">
        <v>452</v>
      </c>
      <c r="E21" s="1083" t="s">
        <v>754</v>
      </c>
      <c r="F21" s="1083"/>
      <c r="G21" s="1712">
        <f>Ⅲ②!K74/Ⅲ②!K$25*100</f>
        <v>27.57537688442211</v>
      </c>
      <c r="H21" s="1713">
        <f>Ⅲ②!L74/Ⅲ②!L$25*100</f>
        <v>26.23281175912755</v>
      </c>
      <c r="I21" s="1712">
        <f>Ⅲ②!M74/Ⅲ②!M$25*100</f>
        <v>18.11678064176749</v>
      </c>
      <c r="J21" s="1712">
        <f>Ⅲ②!N74/Ⅲ②!N$25*100</f>
        <v>8.041222658440828</v>
      </c>
      <c r="K21" s="1714">
        <f>Ⅲ②!O74/Ⅲ②!O$25*100</f>
        <v>15.31651173085436</v>
      </c>
      <c r="L21" s="1783">
        <f>Ⅲ①!O92/Ⅲ①!O$64*100</f>
        <v>18.28828828828829</v>
      </c>
      <c r="M21" s="1784">
        <f>Ⅲ①!P92/Ⅲ①!P$64*100</f>
        <v>22.39221140472879</v>
      </c>
      <c r="N21" s="1784">
        <f>Ⅲ①!Q92/Ⅲ①!Q$64*100</f>
        <v>25.809479117785077</v>
      </c>
      <c r="O21" s="1785">
        <f>Ⅲ①!R92/Ⅲ①!R$64*100</f>
        <v>27.45192307692308</v>
      </c>
      <c r="P21" s="1786">
        <f>Ⅲ①!S92/Ⅲ①!S$64*100</f>
        <v>28.994082840236686</v>
      </c>
    </row>
    <row r="22" spans="1:16" ht="4.5" customHeight="1" thickTop="1">
      <c r="A22" s="1062"/>
      <c r="B22" s="1062"/>
      <c r="C22" s="1062"/>
      <c r="D22" s="1062"/>
      <c r="E22" s="1064"/>
      <c r="F22" s="1064"/>
      <c r="G22" s="1062"/>
      <c r="H22" s="1062"/>
      <c r="I22" s="1062"/>
      <c r="J22" s="1062"/>
      <c r="K22" s="1062"/>
      <c r="L22" s="1051"/>
      <c r="M22" s="1051"/>
      <c r="N22" s="1051"/>
      <c r="O22" s="1051"/>
      <c r="P22" s="1051"/>
    </row>
    <row r="23" spans="1:5" s="1090" customFormat="1" ht="14.25" customHeight="1">
      <c r="A23" s="1088" t="s">
        <v>448</v>
      </c>
      <c r="B23" s="1088"/>
      <c r="C23" s="1088"/>
      <c r="D23" s="1089"/>
      <c r="E23" s="1089"/>
    </row>
    <row r="24" spans="1:6" s="1090" customFormat="1" ht="13.5" customHeight="1">
      <c r="A24" s="1091" t="s">
        <v>280</v>
      </c>
      <c r="B24" s="1088"/>
      <c r="C24" s="1088"/>
      <c r="D24" s="1088"/>
      <c r="E24" s="1089"/>
      <c r="F24" s="1092"/>
    </row>
    <row r="25" spans="1:6" s="1090" customFormat="1" ht="13.5" customHeight="1">
      <c r="A25" s="1088" t="s">
        <v>763</v>
      </c>
      <c r="B25" s="1088"/>
      <c r="C25" s="1088"/>
      <c r="D25" s="1088"/>
      <c r="E25" s="1089"/>
      <c r="F25" s="1092"/>
    </row>
    <row r="26" spans="1:6" s="1090" customFormat="1" ht="13.5" customHeight="1">
      <c r="A26" s="1088" t="s">
        <v>764</v>
      </c>
      <c r="B26" s="1088"/>
      <c r="C26" s="1088"/>
      <c r="D26" s="1088"/>
      <c r="E26" s="1089"/>
      <c r="F26" s="1092"/>
    </row>
    <row r="27" spans="1:6" s="1090" customFormat="1" ht="13.5" customHeight="1" hidden="1">
      <c r="A27" s="1088" t="s">
        <v>765</v>
      </c>
      <c r="B27" s="1088"/>
      <c r="C27" s="1088"/>
      <c r="D27" s="1088"/>
      <c r="E27" s="1089"/>
      <c r="F27" s="1092"/>
    </row>
    <row r="28" spans="1:6" s="1090" customFormat="1" ht="13.5" customHeight="1" hidden="1">
      <c r="A28" s="1088" t="s">
        <v>766</v>
      </c>
      <c r="B28" s="1088"/>
      <c r="C28" s="1088"/>
      <c r="D28" s="1088"/>
      <c r="E28" s="1089"/>
      <c r="F28" s="1092"/>
    </row>
    <row r="29" spans="1:6" s="1090" customFormat="1" ht="13.5" customHeight="1" hidden="1">
      <c r="A29" s="1088" t="s">
        <v>424</v>
      </c>
      <c r="B29" s="1088"/>
      <c r="C29" s="1088"/>
      <c r="D29" s="1088"/>
      <c r="E29" s="1089"/>
      <c r="F29" s="1092"/>
    </row>
    <row r="30" spans="1:6" s="1090" customFormat="1" ht="13.5" customHeight="1">
      <c r="A30" s="1091" t="s">
        <v>532</v>
      </c>
      <c r="B30" s="1088"/>
      <c r="C30" s="1088"/>
      <c r="D30" s="1088"/>
      <c r="E30" s="1089"/>
      <c r="F30" s="1092"/>
    </row>
    <row r="31" spans="1:6" s="1090" customFormat="1" ht="13.5" customHeight="1">
      <c r="A31" s="1091" t="s">
        <v>533</v>
      </c>
      <c r="B31" s="1088"/>
      <c r="C31" s="1088"/>
      <c r="D31" s="1088"/>
      <c r="E31" s="1089"/>
      <c r="F31" s="1092"/>
    </row>
    <row r="32" spans="1:6" s="1090" customFormat="1" ht="13.5" customHeight="1">
      <c r="A32" s="1091" t="s">
        <v>43</v>
      </c>
      <c r="B32" s="1088"/>
      <c r="C32" s="1088"/>
      <c r="D32" s="1088"/>
      <c r="E32" s="1089"/>
      <c r="F32" s="1092"/>
    </row>
    <row r="33" spans="1:6" s="1090" customFormat="1" ht="13.5" customHeight="1">
      <c r="A33" s="1091" t="s">
        <v>534</v>
      </c>
      <c r="B33" s="1088"/>
      <c r="C33" s="1088"/>
      <c r="D33" s="1088"/>
      <c r="E33" s="1089"/>
      <c r="F33" s="1092"/>
    </row>
    <row r="34" spans="1:6" s="1090" customFormat="1" ht="13.5" customHeight="1">
      <c r="A34" s="1091" t="s">
        <v>535</v>
      </c>
      <c r="B34" s="1088"/>
      <c r="C34" s="1088"/>
      <c r="D34" s="1088"/>
      <c r="E34" s="1089"/>
      <c r="F34" s="1092"/>
    </row>
    <row r="35" spans="1:6" s="1090" customFormat="1" ht="13.5" customHeight="1">
      <c r="A35" s="1091" t="s">
        <v>281</v>
      </c>
      <c r="B35" s="1088"/>
      <c r="C35" s="1088"/>
      <c r="D35" s="1088"/>
      <c r="E35" s="1089"/>
      <c r="F35" s="1092"/>
    </row>
    <row r="36" spans="1:16" s="1090" customFormat="1" ht="16.5" customHeight="1">
      <c r="A36" s="1093" t="s">
        <v>0</v>
      </c>
      <c r="B36" s="1093"/>
      <c r="C36" s="1093"/>
      <c r="D36" s="1093"/>
      <c r="E36" s="1094"/>
      <c r="F36" s="1095"/>
      <c r="G36" s="1096"/>
      <c r="H36" s="1096"/>
      <c r="I36" s="1096"/>
      <c r="J36" s="1096"/>
      <c r="K36" s="1096"/>
      <c r="L36" s="1096"/>
      <c r="M36" s="1096"/>
      <c r="N36" s="1096"/>
      <c r="O36" s="1096"/>
      <c r="P36" s="1096"/>
    </row>
    <row r="37" spans="1:6" s="1090" customFormat="1" ht="13.5" customHeight="1">
      <c r="A37" s="1091" t="s">
        <v>425</v>
      </c>
      <c r="B37" s="1088"/>
      <c r="C37" s="1088"/>
      <c r="D37" s="1088"/>
      <c r="E37" s="1089"/>
      <c r="F37" s="1092"/>
    </row>
    <row r="38" spans="1:6" s="1090" customFormat="1" ht="13.5" customHeight="1">
      <c r="A38" s="1088" t="s">
        <v>426</v>
      </c>
      <c r="B38" s="1088"/>
      <c r="C38" s="1088"/>
      <c r="D38" s="1088"/>
      <c r="E38" s="1089"/>
      <c r="F38" s="1092"/>
    </row>
    <row r="39" spans="1:6" s="1090" customFormat="1" ht="13.5" customHeight="1">
      <c r="A39" s="1088" t="s">
        <v>578</v>
      </c>
      <c r="B39" s="1088"/>
      <c r="C39" s="1088"/>
      <c r="D39" s="1088"/>
      <c r="E39" s="1089"/>
      <c r="F39" s="1092"/>
    </row>
    <row r="40" spans="1:6" s="1090" customFormat="1" ht="13.5" customHeight="1">
      <c r="A40" s="1088" t="s">
        <v>585</v>
      </c>
      <c r="B40" s="1088"/>
      <c r="C40" s="1088"/>
      <c r="D40" s="1088"/>
      <c r="E40" s="1089"/>
      <c r="F40" s="1092"/>
    </row>
    <row r="41" spans="1:6" s="1090" customFormat="1" ht="13.5" customHeight="1">
      <c r="A41" s="1088" t="s">
        <v>477</v>
      </c>
      <c r="B41" s="1088"/>
      <c r="C41" s="1088"/>
      <c r="D41" s="1088"/>
      <c r="E41" s="1089"/>
      <c r="F41" s="1092"/>
    </row>
    <row r="42" spans="1:6" s="1090" customFormat="1" ht="13.5" customHeight="1">
      <c r="A42" s="1088" t="s">
        <v>582</v>
      </c>
      <c r="B42" s="1088"/>
      <c r="C42" s="1088"/>
      <c r="D42" s="1088"/>
      <c r="E42" s="1089"/>
      <c r="F42" s="1092"/>
    </row>
    <row r="43" spans="1:6" s="1090" customFormat="1" ht="13.5" customHeight="1">
      <c r="A43" s="1088" t="s">
        <v>583</v>
      </c>
      <c r="B43" s="1088"/>
      <c r="C43" s="1088"/>
      <c r="D43" s="1088"/>
      <c r="E43" s="1089"/>
      <c r="F43" s="1092"/>
    </row>
    <row r="44" spans="1:6" s="1090" customFormat="1" ht="13.5" customHeight="1">
      <c r="A44" s="1091" t="s">
        <v>427</v>
      </c>
      <c r="B44" s="1088"/>
      <c r="C44" s="1088"/>
      <c r="D44" s="1088"/>
      <c r="E44" s="1089"/>
      <c r="F44" s="1092"/>
    </row>
    <row r="45" spans="1:6" s="1090" customFormat="1" ht="13.5" customHeight="1">
      <c r="A45" s="1091" t="s">
        <v>44</v>
      </c>
      <c r="B45" s="1088"/>
      <c r="C45" s="1088"/>
      <c r="D45" s="1088"/>
      <c r="E45" s="1089"/>
      <c r="F45" s="1092"/>
    </row>
    <row r="46" spans="1:6" s="1090" customFormat="1" ht="13.5" customHeight="1">
      <c r="A46" s="1091"/>
      <c r="B46" s="1088"/>
      <c r="C46" s="1088" t="s">
        <v>16</v>
      </c>
      <c r="D46" s="1088"/>
      <c r="E46" s="1089"/>
      <c r="F46" s="1092"/>
    </row>
    <row r="47" spans="1:6" s="1090" customFormat="1" ht="13.5" customHeight="1">
      <c r="A47" s="1091"/>
      <c r="B47" s="1088"/>
      <c r="C47" s="1088" t="s">
        <v>17</v>
      </c>
      <c r="D47" s="1088"/>
      <c r="E47" s="1089"/>
      <c r="F47" s="1092"/>
    </row>
    <row r="48" spans="1:16" s="1090" customFormat="1" ht="13.5" customHeight="1">
      <c r="A48" s="1097" t="s">
        <v>45</v>
      </c>
      <c r="B48" s="1097"/>
      <c r="C48" s="1097"/>
      <c r="D48" s="1097"/>
      <c r="E48" s="1098"/>
      <c r="F48" s="1099"/>
      <c r="G48" s="1100"/>
      <c r="H48" s="1100"/>
      <c r="I48" s="1100"/>
      <c r="J48" s="1100"/>
      <c r="K48" s="1100"/>
      <c r="L48" s="1100"/>
      <c r="M48" s="1100"/>
      <c r="N48" s="1100"/>
      <c r="O48" s="1100"/>
      <c r="P48" s="1100"/>
    </row>
    <row r="49" spans="1:16" s="1090" customFormat="1" ht="13.5" customHeight="1">
      <c r="A49" s="1097" t="s">
        <v>27</v>
      </c>
      <c r="B49" s="1097"/>
      <c r="C49" s="1097"/>
      <c r="D49" s="1097"/>
      <c r="E49" s="1098"/>
      <c r="F49" s="1099"/>
      <c r="G49" s="1100"/>
      <c r="H49" s="1100"/>
      <c r="I49" s="1100"/>
      <c r="J49" s="1100"/>
      <c r="K49" s="1100"/>
      <c r="L49" s="1100"/>
      <c r="M49" s="1100"/>
      <c r="N49" s="1100"/>
      <c r="O49" s="1100"/>
      <c r="P49" s="1100"/>
    </row>
    <row r="50" spans="1:4" ht="13.5" customHeight="1">
      <c r="A50" s="1101"/>
      <c r="B50" s="1102"/>
      <c r="C50" s="1102"/>
      <c r="D50" s="1102"/>
    </row>
    <row r="51" s="7" customFormat="1" ht="18" customHeight="1">
      <c r="A51" s="1031" t="s">
        <v>440</v>
      </c>
    </row>
    <row r="52" spans="8:16" s="7" customFormat="1" ht="6" customHeight="1">
      <c r="H52" s="1032"/>
      <c r="I52" s="1032"/>
      <c r="J52" s="1032"/>
      <c r="K52" s="1032"/>
      <c r="L52" s="1032"/>
      <c r="M52" s="1032"/>
      <c r="N52" s="1032"/>
      <c r="O52" s="1032"/>
      <c r="P52" s="1032"/>
    </row>
    <row r="53" spans="1:16" s="7" customFormat="1" ht="19.5" customHeight="1">
      <c r="A53" s="2450" t="s">
        <v>441</v>
      </c>
      <c r="B53" s="2450"/>
      <c r="C53" s="2450"/>
      <c r="D53" s="2450"/>
      <c r="E53" s="2450"/>
      <c r="F53" s="2450"/>
      <c r="G53" s="2451" t="s">
        <v>444</v>
      </c>
      <c r="H53" s="2452"/>
      <c r="I53" s="2452"/>
      <c r="J53" s="2452"/>
      <c r="K53" s="2452"/>
      <c r="L53" s="2452"/>
      <c r="M53" s="2452"/>
      <c r="N53" s="2452"/>
      <c r="O53" s="2452"/>
      <c r="P53" s="2453"/>
    </row>
    <row r="54" spans="1:16" s="7" customFormat="1" ht="51" customHeight="1">
      <c r="A54" s="2463" t="s">
        <v>442</v>
      </c>
      <c r="B54" s="2463"/>
      <c r="C54" s="2463"/>
      <c r="D54" s="2463"/>
      <c r="E54" s="2463"/>
      <c r="F54" s="2463"/>
      <c r="G54" s="2460" t="s">
        <v>822</v>
      </c>
      <c r="H54" s="2461"/>
      <c r="I54" s="2461"/>
      <c r="J54" s="2461"/>
      <c r="K54" s="2461"/>
      <c r="L54" s="2461"/>
      <c r="M54" s="2461"/>
      <c r="N54" s="2461"/>
      <c r="O54" s="2461"/>
      <c r="P54" s="2462"/>
    </row>
    <row r="55" spans="1:16" s="7" customFormat="1" ht="51" customHeight="1">
      <c r="A55" s="2463" t="s">
        <v>443</v>
      </c>
      <c r="B55" s="2463"/>
      <c r="C55" s="2463"/>
      <c r="D55" s="2463"/>
      <c r="E55" s="2463"/>
      <c r="F55" s="2463"/>
      <c r="G55" s="2460" t="s">
        <v>824</v>
      </c>
      <c r="H55" s="2461"/>
      <c r="I55" s="2461"/>
      <c r="J55" s="2461"/>
      <c r="K55" s="2461"/>
      <c r="L55" s="2461"/>
      <c r="M55" s="2461"/>
      <c r="N55" s="2461"/>
      <c r="O55" s="2461"/>
      <c r="P55" s="2462"/>
    </row>
    <row r="56" spans="1:16" s="7" customFormat="1" ht="51" customHeight="1">
      <c r="A56" s="2463" t="s">
        <v>445</v>
      </c>
      <c r="B56" s="2463"/>
      <c r="C56" s="2463"/>
      <c r="D56" s="2463"/>
      <c r="E56" s="2463"/>
      <c r="F56" s="2463"/>
      <c r="G56" s="2460" t="s">
        <v>823</v>
      </c>
      <c r="H56" s="2461"/>
      <c r="I56" s="2461"/>
      <c r="J56" s="2461"/>
      <c r="K56" s="2461"/>
      <c r="L56" s="2461"/>
      <c r="M56" s="2461"/>
      <c r="N56" s="2461"/>
      <c r="O56" s="2461"/>
      <c r="P56" s="2462"/>
    </row>
    <row r="57" spans="1:16" s="7" customFormat="1" ht="51" customHeight="1">
      <c r="A57" s="2463" t="s">
        <v>446</v>
      </c>
      <c r="B57" s="2463"/>
      <c r="C57" s="2463"/>
      <c r="D57" s="2463"/>
      <c r="E57" s="2463"/>
      <c r="F57" s="2463"/>
      <c r="G57" s="2460" t="s">
        <v>832</v>
      </c>
      <c r="H57" s="2461"/>
      <c r="I57" s="2461"/>
      <c r="J57" s="2461"/>
      <c r="K57" s="2461"/>
      <c r="L57" s="2461"/>
      <c r="M57" s="2461"/>
      <c r="N57" s="2461"/>
      <c r="O57" s="2461"/>
      <c r="P57" s="2462"/>
    </row>
    <row r="58" spans="2:14" s="7" customFormat="1" ht="4.5" customHeight="1">
      <c r="B58" s="8"/>
      <c r="C58" s="8"/>
      <c r="D58" s="8"/>
      <c r="E58" s="8"/>
      <c r="F58" s="8"/>
      <c r="G58" s="8"/>
      <c r="H58" s="8"/>
      <c r="I58" s="8"/>
      <c r="J58" s="8"/>
      <c r="K58" s="8"/>
      <c r="L58" s="8"/>
      <c r="M58" s="8"/>
      <c r="N58" s="8"/>
    </row>
    <row r="59" spans="1:14" s="10" customFormat="1" ht="15" customHeight="1">
      <c r="A59" s="9" t="s">
        <v>447</v>
      </c>
      <c r="B59" s="9"/>
      <c r="C59" s="9"/>
      <c r="D59" s="9"/>
      <c r="E59" s="9"/>
      <c r="F59" s="9"/>
      <c r="G59" s="9"/>
      <c r="H59" s="9"/>
      <c r="I59" s="9"/>
      <c r="J59" s="9"/>
      <c r="K59" s="9"/>
      <c r="L59" s="9"/>
      <c r="M59" s="9"/>
      <c r="N59" s="9"/>
    </row>
    <row r="60" s="10" customFormat="1" ht="15" customHeight="1">
      <c r="A60" s="10" t="s">
        <v>28</v>
      </c>
    </row>
    <row r="61" spans="1:16" s="1105" customFormat="1" ht="15" customHeight="1">
      <c r="A61" s="1093" t="s">
        <v>34</v>
      </c>
      <c r="B61" s="1093"/>
      <c r="C61" s="1093"/>
      <c r="D61" s="1093"/>
      <c r="E61" s="1103"/>
      <c r="F61" s="1103"/>
      <c r="G61" s="1104"/>
      <c r="H61" s="1104"/>
      <c r="I61" s="1104"/>
      <c r="J61" s="1104"/>
      <c r="K61" s="1104"/>
      <c r="L61" s="1104"/>
      <c r="M61" s="1104"/>
      <c r="N61" s="1104"/>
      <c r="O61" s="1104"/>
      <c r="P61" s="1104"/>
    </row>
    <row r="62" s="10" customFormat="1" ht="15" customHeight="1">
      <c r="A62" s="10" t="s">
        <v>29</v>
      </c>
    </row>
    <row r="63" spans="1:16" s="1105" customFormat="1" ht="15" customHeight="1">
      <c r="A63" s="1093" t="s">
        <v>35</v>
      </c>
      <c r="B63" s="1093"/>
      <c r="C63" s="1093"/>
      <c r="D63" s="1093"/>
      <c r="E63" s="1103"/>
      <c r="F63" s="1103"/>
      <c r="G63" s="1104"/>
      <c r="H63" s="1104"/>
      <c r="I63" s="1104"/>
      <c r="J63" s="1104"/>
      <c r="K63" s="1104"/>
      <c r="L63" s="1104"/>
      <c r="M63" s="1104"/>
      <c r="N63" s="1104"/>
      <c r="O63" s="1104"/>
      <c r="P63" s="1104"/>
    </row>
    <row r="64" s="10" customFormat="1" ht="15" customHeight="1">
      <c r="A64" s="10" t="s">
        <v>30</v>
      </c>
    </row>
    <row r="65" spans="1:16" s="1105" customFormat="1" ht="15" customHeight="1">
      <c r="A65" s="1093" t="s">
        <v>46</v>
      </c>
      <c r="B65" s="1093"/>
      <c r="C65" s="1093"/>
      <c r="D65" s="1093"/>
      <c r="E65" s="1103"/>
      <c r="F65" s="1103"/>
      <c r="G65" s="1104"/>
      <c r="H65" s="1104"/>
      <c r="I65" s="1104"/>
      <c r="J65" s="1104"/>
      <c r="K65" s="1104"/>
      <c r="L65" s="1104"/>
      <c r="M65" s="1104"/>
      <c r="N65" s="1104"/>
      <c r="O65" s="1104"/>
      <c r="P65" s="1104"/>
    </row>
    <row r="66" s="10" customFormat="1" ht="15" customHeight="1">
      <c r="A66" s="10" t="s">
        <v>31</v>
      </c>
    </row>
    <row r="67" spans="1:16" s="1105" customFormat="1" ht="15" customHeight="1">
      <c r="A67" s="1093" t="s">
        <v>47</v>
      </c>
      <c r="B67" s="1093"/>
      <c r="C67" s="1093"/>
      <c r="D67" s="1093"/>
      <c r="E67" s="1103"/>
      <c r="F67" s="1103"/>
      <c r="G67" s="1104"/>
      <c r="H67" s="1104"/>
      <c r="I67" s="1104"/>
      <c r="J67" s="1104"/>
      <c r="K67" s="1104"/>
      <c r="L67" s="1104"/>
      <c r="M67" s="1104"/>
      <c r="N67" s="1104"/>
      <c r="O67" s="1104"/>
      <c r="P67" s="1104"/>
    </row>
    <row r="68" spans="1:16" s="1105" customFormat="1" ht="15" customHeight="1">
      <c r="A68" s="1093" t="s">
        <v>33</v>
      </c>
      <c r="B68" s="1093"/>
      <c r="C68" s="1093"/>
      <c r="D68" s="1093"/>
      <c r="E68" s="1103"/>
      <c r="F68" s="1103"/>
      <c r="G68" s="1104"/>
      <c r="H68" s="1104"/>
      <c r="I68" s="1104"/>
      <c r="J68" s="1104"/>
      <c r="K68" s="1104"/>
      <c r="L68" s="1104"/>
      <c r="M68" s="1104"/>
      <c r="N68" s="1104"/>
      <c r="O68" s="1104"/>
      <c r="P68" s="1104"/>
    </row>
    <row r="69" spans="1:6" s="1105" customFormat="1" ht="11.25">
      <c r="A69" s="9" t="s">
        <v>32</v>
      </c>
      <c r="B69" s="1088"/>
      <c r="C69" s="1088"/>
      <c r="D69" s="1088"/>
      <c r="E69" s="1106"/>
      <c r="F69" s="1106"/>
    </row>
    <row r="70" spans="5:6" s="1105" customFormat="1" ht="11.25">
      <c r="E70" s="1106"/>
      <c r="F70" s="1106"/>
    </row>
    <row r="73" spans="7:16" ht="13.5">
      <c r="G73" s="1978">
        <f>G74-G75-G76-G77-G78-G79+G80-G81-G82-G83</f>
        <v>1103212</v>
      </c>
      <c r="H73" s="1978">
        <f>H74-H75-H76-H77-H78-H79+H80-H81-H82-H83</f>
        <v>1134805</v>
      </c>
      <c r="I73" s="1978">
        <f>I74-I75-I76-I77-I78-I79+I80-I81-I82-I83</f>
        <v>1178282</v>
      </c>
      <c r="J73" s="1978">
        <f>J74-J75-J76-J77-J78-J79+J80-J81-J82-J83</f>
        <v>1121144</v>
      </c>
      <c r="K73" s="1978">
        <f>K74-K75-K76-K77-K78-K79+K80-K81-K82-K83</f>
        <v>1025926</v>
      </c>
      <c r="L73" s="1032">
        <f>AVERAGE($G$73:$K$73)</f>
        <v>1112673.8</v>
      </c>
      <c r="M73" s="1032">
        <f>AVERAGE($G$73:$K$73)</f>
        <v>1112673.8</v>
      </c>
      <c r="N73" s="1032">
        <f>AVERAGE($G$73:$K$73)</f>
        <v>1112673.8</v>
      </c>
      <c r="O73" s="1032">
        <f>AVERAGE($G$73:$K$73)</f>
        <v>1112673.8</v>
      </c>
      <c r="P73" s="1032">
        <f>AVERAGE($G$73:$K$73)</f>
        <v>1112673.8</v>
      </c>
    </row>
    <row r="74" spans="4:16" ht="13.5">
      <c r="D74" s="1979" t="s">
        <v>815</v>
      </c>
      <c r="E74" s="1058"/>
      <c r="F74" s="1980" t="s">
        <v>805</v>
      </c>
      <c r="G74" s="1056">
        <f>328054+167411+154440</f>
        <v>649905</v>
      </c>
      <c r="H74" s="1056">
        <f>417146+104286+155555</f>
        <v>676987</v>
      </c>
      <c r="I74" s="1056">
        <f>518824+316404+158194</f>
        <v>993422</v>
      </c>
      <c r="J74" s="1056">
        <f>1276545+458404+294169</f>
        <v>2029118</v>
      </c>
      <c r="K74" s="1056">
        <f>971367+238576+203239</f>
        <v>1413182</v>
      </c>
      <c r="L74" s="1056"/>
      <c r="M74" s="1056"/>
      <c r="N74" s="1056"/>
      <c r="O74" s="1056"/>
      <c r="P74" s="1056"/>
    </row>
    <row r="75" spans="4:16" ht="13.5">
      <c r="D75" s="1981" t="s">
        <v>816</v>
      </c>
      <c r="E75" s="1982"/>
      <c r="F75" s="1983" t="s">
        <v>806</v>
      </c>
      <c r="G75" s="1065"/>
      <c r="H75" s="1065"/>
      <c r="I75" s="1065"/>
      <c r="J75" s="1065">
        <f>1295+320</f>
        <v>1615</v>
      </c>
      <c r="K75" s="1065"/>
      <c r="L75" s="1065"/>
      <c r="M75" s="1065"/>
      <c r="N75" s="1065"/>
      <c r="O75" s="1065"/>
      <c r="P75" s="1065"/>
    </row>
    <row r="76" spans="4:16" ht="13.5">
      <c r="D76" s="1984" t="s">
        <v>817</v>
      </c>
      <c r="E76" s="1985"/>
      <c r="F76" s="1986" t="s">
        <v>807</v>
      </c>
      <c r="G76" s="1987">
        <f>3785+1985</f>
        <v>5770</v>
      </c>
      <c r="H76" s="1987">
        <f>3855</f>
        <v>3855</v>
      </c>
      <c r="I76" s="1987"/>
      <c r="J76" s="1987">
        <f>1102</f>
        <v>1102</v>
      </c>
      <c r="K76" s="1987"/>
      <c r="L76" s="1987"/>
      <c r="M76" s="1987"/>
      <c r="N76" s="1987"/>
      <c r="O76" s="1987"/>
      <c r="P76" s="1987"/>
    </row>
    <row r="77" spans="4:16" ht="13.5">
      <c r="D77" s="1984" t="s">
        <v>818</v>
      </c>
      <c r="E77" s="1985"/>
      <c r="F77" s="1986" t="s">
        <v>808</v>
      </c>
      <c r="G77" s="1987"/>
      <c r="H77" s="1987"/>
      <c r="I77" s="1987"/>
      <c r="J77" s="1987">
        <f>738300+401000+142500</f>
        <v>1281800</v>
      </c>
      <c r="K77" s="1987">
        <f>449900+79500+44900</f>
        <v>574300</v>
      </c>
      <c r="L77" s="1987"/>
      <c r="M77" s="1987"/>
      <c r="N77" s="1987"/>
      <c r="O77" s="1987"/>
      <c r="P77" s="1987"/>
    </row>
    <row r="78" spans="4:16" ht="13.5">
      <c r="D78" s="1984" t="s">
        <v>819</v>
      </c>
      <c r="E78" s="1985"/>
      <c r="F78" s="1986" t="s">
        <v>809</v>
      </c>
      <c r="G78" s="1987">
        <f>27180+1222+21031</f>
        <v>49433</v>
      </c>
      <c r="H78" s="1987">
        <f>32905+283+3475</f>
        <v>36663</v>
      </c>
      <c r="I78" s="1987">
        <f>27872+1009+2810</f>
        <v>31691</v>
      </c>
      <c r="J78" s="1987">
        <f>49670+11243+23831</f>
        <v>84744</v>
      </c>
      <c r="K78" s="1987">
        <f>151681+11161+14223</f>
        <v>177065</v>
      </c>
      <c r="L78" s="1987"/>
      <c r="M78" s="1987"/>
      <c r="N78" s="1987"/>
      <c r="O78" s="1987"/>
      <c r="P78" s="1987"/>
    </row>
    <row r="79" spans="4:16" ht="13.5">
      <c r="D79" s="1988" t="s">
        <v>820</v>
      </c>
      <c r="E79" s="1989"/>
      <c r="F79" s="1990" t="s">
        <v>810</v>
      </c>
      <c r="G79" s="1991"/>
      <c r="H79" s="1991"/>
      <c r="I79" s="1991">
        <f>0+279145</f>
        <v>279145</v>
      </c>
      <c r="J79" s="1991">
        <f>247+323+262</f>
        <v>832</v>
      </c>
      <c r="K79" s="1991">
        <f>74+94+44951</f>
        <v>45119</v>
      </c>
      <c r="L79" s="1991"/>
      <c r="M79" s="1991"/>
      <c r="N79" s="1991"/>
      <c r="O79" s="1991"/>
      <c r="P79" s="1991"/>
    </row>
    <row r="80" spans="4:16" ht="13.5">
      <c r="D80" s="1979" t="s">
        <v>821</v>
      </c>
      <c r="E80" s="1058"/>
      <c r="F80" s="1980" t="s">
        <v>811</v>
      </c>
      <c r="G80" s="1056">
        <f>329746+105468+112286</f>
        <v>547500</v>
      </c>
      <c r="H80" s="1056">
        <f>345080+86270+108790</f>
        <v>540140</v>
      </c>
      <c r="I80" s="1056">
        <f>311933+111144+104167</f>
        <v>527244</v>
      </c>
      <c r="J80" s="1056">
        <f>290281+102939+98454</f>
        <v>491674</v>
      </c>
      <c r="K80" s="1056">
        <f>246101+94459+88162</f>
        <v>428722</v>
      </c>
      <c r="L80" s="1056"/>
      <c r="M80" s="1056"/>
      <c r="N80" s="1056"/>
      <c r="O80" s="1056"/>
      <c r="P80" s="1056"/>
    </row>
    <row r="81" spans="4:16" ht="13.5">
      <c r="D81" s="1984" t="s">
        <v>816</v>
      </c>
      <c r="E81" s="1985"/>
      <c r="F81" s="1986" t="s">
        <v>812</v>
      </c>
      <c r="G81" s="1987"/>
      <c r="H81" s="1987"/>
      <c r="I81" s="1987"/>
      <c r="J81" s="1987">
        <f>2320+172</f>
        <v>2492</v>
      </c>
      <c r="K81" s="1987"/>
      <c r="L81" s="1987"/>
      <c r="M81" s="1987"/>
      <c r="N81" s="1987"/>
      <c r="O81" s="1987"/>
      <c r="P81" s="1987"/>
    </row>
    <row r="82" spans="4:16" ht="13.5">
      <c r="D82" s="1984" t="s">
        <v>817</v>
      </c>
      <c r="E82" s="1985"/>
      <c r="F82" s="1986" t="s">
        <v>813</v>
      </c>
      <c r="G82" s="1987">
        <f>875+494</f>
        <v>1369</v>
      </c>
      <c r="H82" s="1987">
        <f>923</f>
        <v>923</v>
      </c>
      <c r="I82" s="1987">
        <f>889</f>
        <v>889</v>
      </c>
      <c r="J82" s="1987"/>
      <c r="K82" s="1987"/>
      <c r="L82" s="1987"/>
      <c r="M82" s="1987"/>
      <c r="N82" s="1987"/>
      <c r="O82" s="1987"/>
      <c r="P82" s="1987"/>
    </row>
    <row r="83" spans="4:16" ht="13.5">
      <c r="D83" s="1988" t="s">
        <v>819</v>
      </c>
      <c r="E83" s="1989"/>
      <c r="F83" s="1990" t="s">
        <v>814</v>
      </c>
      <c r="G83" s="1991">
        <f>32593+667+4361</f>
        <v>37621</v>
      </c>
      <c r="H83" s="1991">
        <f>37656+130+3095</f>
        <v>40881</v>
      </c>
      <c r="I83" s="1991">
        <f>27174+532+2953</f>
        <v>30659</v>
      </c>
      <c r="J83" s="1991">
        <f>23050+893+3120</f>
        <v>27063</v>
      </c>
      <c r="K83" s="1991">
        <f>17024+704+1766</f>
        <v>19494</v>
      </c>
      <c r="L83" s="1991"/>
      <c r="M83" s="1991"/>
      <c r="N83" s="1991"/>
      <c r="O83" s="1991"/>
      <c r="P83" s="1991"/>
    </row>
    <row r="84" ht="13.5">
      <c r="F84" s="1969"/>
    </row>
  </sheetData>
  <sheetProtection/>
  <mergeCells count="14">
    <mergeCell ref="G54:P54"/>
    <mergeCell ref="G56:P56"/>
    <mergeCell ref="G55:P55"/>
    <mergeCell ref="G57:P57"/>
    <mergeCell ref="A56:F56"/>
    <mergeCell ref="A57:F57"/>
    <mergeCell ref="A54:F54"/>
    <mergeCell ref="A55:F55"/>
    <mergeCell ref="A53:F53"/>
    <mergeCell ref="G53:P53"/>
    <mergeCell ref="O1:P1"/>
    <mergeCell ref="A16:A21"/>
    <mergeCell ref="B16:D16"/>
    <mergeCell ref="B19:D19"/>
  </mergeCells>
  <printOptions horizontalCentered="1"/>
  <pageMargins left="0.5905511811023622" right="0.5905511811023622" top="0.5905511811023622" bottom="0.5905511811023622" header="0.5118110236220472" footer="0.3543307086614173"/>
  <pageSetup horizontalDpi="600" verticalDpi="600" orientation="landscape" paperSize="9" scale="84" r:id="rId1"/>
  <rowBreaks count="1" manualBreakCount="1">
    <brk id="49" max="15" man="1"/>
  </rowBreaks>
</worksheet>
</file>

<file path=xl/worksheets/sheet8.xml><?xml version="1.0" encoding="utf-8"?>
<worksheet xmlns="http://schemas.openxmlformats.org/spreadsheetml/2006/main" xmlns:r="http://schemas.openxmlformats.org/officeDocument/2006/relationships">
  <dimension ref="A1:P40"/>
  <sheetViews>
    <sheetView view="pageBreakPreview" zoomScaleSheetLayoutView="100" zoomScalePageLayoutView="0" workbookViewId="0" topLeftCell="A22">
      <selection activeCell="G24" sqref="G24"/>
    </sheetView>
  </sheetViews>
  <sheetFormatPr defaultColWidth="8.796875" defaultRowHeight="15"/>
  <cols>
    <col min="1" max="2" width="3.59765625" style="1186" customWidth="1"/>
    <col min="3" max="3" width="20.59765625" style="1186" customWidth="1"/>
    <col min="4" max="4" width="4" style="1195" bestFit="1" customWidth="1"/>
    <col min="5" max="5" width="5.59765625" style="1195" customWidth="1"/>
    <col min="6" max="6" width="12.59765625" style="1186" customWidth="1"/>
    <col min="7" max="15" width="10.09765625" style="1186" customWidth="1"/>
    <col min="16" max="16" width="7.59765625" style="1186" customWidth="1"/>
    <col min="17" max="16384" width="9" style="1186" customWidth="1"/>
  </cols>
  <sheetData>
    <row r="1" spans="4:5" s="1181" customFormat="1" ht="9.75" customHeight="1">
      <c r="D1" s="1182"/>
      <c r="E1" s="1182"/>
    </row>
    <row r="2" spans="1:5" s="1185" customFormat="1" ht="18" customHeight="1">
      <c r="A2" s="1183" t="s">
        <v>627</v>
      </c>
      <c r="B2" s="1184"/>
      <c r="C2" s="1184"/>
      <c r="D2" s="1184"/>
      <c r="E2" s="1184"/>
    </row>
    <row r="3" spans="7:16" s="1185" customFormat="1" ht="6" customHeight="1">
      <c r="G3" s="1186"/>
      <c r="H3" s="1186"/>
      <c r="I3" s="1186"/>
      <c r="J3" s="1186"/>
      <c r="K3" s="1186"/>
      <c r="L3" s="1186"/>
      <c r="M3" s="1186"/>
      <c r="N3" s="1186"/>
      <c r="O3" s="1186"/>
      <c r="P3" s="1186"/>
    </row>
    <row r="4" spans="1:16" s="1185" customFormat="1" ht="19.5" customHeight="1">
      <c r="A4" s="2464" t="s">
        <v>450</v>
      </c>
      <c r="B4" s="2464"/>
      <c r="C4" s="2464"/>
      <c r="D4" s="2464"/>
      <c r="E4" s="2464"/>
      <c r="F4" s="1187" t="s">
        <v>767</v>
      </c>
      <c r="G4" s="2468" t="s">
        <v>602</v>
      </c>
      <c r="H4" s="2468"/>
      <c r="I4" s="2468"/>
      <c r="J4" s="2468"/>
      <c r="K4" s="2468"/>
      <c r="L4" s="2468"/>
      <c r="M4" s="2468"/>
      <c r="N4" s="2468"/>
      <c r="O4" s="2468"/>
      <c r="P4" s="2469"/>
    </row>
    <row r="5" spans="1:16" s="1185" customFormat="1" ht="51" customHeight="1">
      <c r="A5" s="2465" t="s">
        <v>286</v>
      </c>
      <c r="B5" s="2466"/>
      <c r="C5" s="2466"/>
      <c r="D5" s="2466"/>
      <c r="E5" s="2467"/>
      <c r="F5" s="1188"/>
      <c r="G5" s="2470"/>
      <c r="H5" s="2471"/>
      <c r="I5" s="2471"/>
      <c r="J5" s="2471"/>
      <c r="K5" s="2471"/>
      <c r="L5" s="2471"/>
      <c r="M5" s="2471"/>
      <c r="N5" s="2471"/>
      <c r="O5" s="2471"/>
      <c r="P5" s="2472"/>
    </row>
    <row r="6" spans="1:16" s="1185" customFormat="1" ht="60" customHeight="1">
      <c r="A6" s="1189"/>
      <c r="B6" s="2466" t="s">
        <v>287</v>
      </c>
      <c r="C6" s="2466"/>
      <c r="D6" s="2466"/>
      <c r="E6" s="2467"/>
      <c r="F6" s="1188"/>
      <c r="G6" s="2473" t="s">
        <v>846</v>
      </c>
      <c r="H6" s="2474"/>
      <c r="I6" s="2474"/>
      <c r="J6" s="2474"/>
      <c r="K6" s="2474"/>
      <c r="L6" s="2474"/>
      <c r="M6" s="2474"/>
      <c r="N6" s="2474"/>
      <c r="O6" s="2474"/>
      <c r="P6" s="2475"/>
    </row>
    <row r="7" spans="1:16" s="1185" customFormat="1" ht="51" customHeight="1">
      <c r="A7" s="1189"/>
      <c r="B7" s="2484" t="s">
        <v>579</v>
      </c>
      <c r="C7" s="2466"/>
      <c r="D7" s="2466"/>
      <c r="E7" s="2467"/>
      <c r="F7" s="1188"/>
      <c r="G7" s="2470"/>
      <c r="H7" s="2471"/>
      <c r="I7" s="2471"/>
      <c r="J7" s="2471"/>
      <c r="K7" s="2471"/>
      <c r="L7" s="2471"/>
      <c r="M7" s="2471"/>
      <c r="N7" s="2471"/>
      <c r="O7" s="2471"/>
      <c r="P7" s="2472"/>
    </row>
    <row r="8" spans="1:16" s="1185" customFormat="1" ht="66" customHeight="1">
      <c r="A8" s="1189"/>
      <c r="B8" s="1189"/>
      <c r="C8" s="2466" t="s">
        <v>413</v>
      </c>
      <c r="D8" s="2466"/>
      <c r="E8" s="2467"/>
      <c r="F8" s="1188"/>
      <c r="G8" s="2482" t="s">
        <v>825</v>
      </c>
      <c r="H8" s="2485"/>
      <c r="I8" s="2485"/>
      <c r="J8" s="2485"/>
      <c r="K8" s="2485"/>
      <c r="L8" s="2485"/>
      <c r="M8" s="2485"/>
      <c r="N8" s="2485"/>
      <c r="O8" s="2485"/>
      <c r="P8" s="2486"/>
    </row>
    <row r="9" spans="1:16" s="1185" customFormat="1" ht="66" customHeight="1">
      <c r="A9" s="1189"/>
      <c r="B9" s="1189"/>
      <c r="C9" s="2466" t="s">
        <v>92</v>
      </c>
      <c r="D9" s="2466"/>
      <c r="E9" s="2467"/>
      <c r="F9" s="1188"/>
      <c r="G9" s="2479" t="s">
        <v>826</v>
      </c>
      <c r="H9" s="2480"/>
      <c r="I9" s="2480"/>
      <c r="J9" s="2480"/>
      <c r="K9" s="2480"/>
      <c r="L9" s="2480"/>
      <c r="M9" s="2480"/>
      <c r="N9" s="2480"/>
      <c r="O9" s="2480"/>
      <c r="P9" s="2481"/>
    </row>
    <row r="10" spans="1:16" s="1185" customFormat="1" ht="66" customHeight="1">
      <c r="A10" s="1189"/>
      <c r="B10" s="1189"/>
      <c r="C10" s="2466" t="s">
        <v>93</v>
      </c>
      <c r="D10" s="2466"/>
      <c r="E10" s="2467"/>
      <c r="F10" s="1188"/>
      <c r="G10" s="2479" t="s">
        <v>827</v>
      </c>
      <c r="H10" s="2480"/>
      <c r="I10" s="2480"/>
      <c r="J10" s="2480"/>
      <c r="K10" s="2480"/>
      <c r="L10" s="2480"/>
      <c r="M10" s="2480"/>
      <c r="N10" s="2480"/>
      <c r="O10" s="2480"/>
      <c r="P10" s="2481"/>
    </row>
    <row r="11" spans="1:16" s="1185" customFormat="1" ht="66" customHeight="1">
      <c r="A11" s="1189"/>
      <c r="B11" s="1190"/>
      <c r="C11" s="2466" t="s">
        <v>580</v>
      </c>
      <c r="D11" s="2466"/>
      <c r="E11" s="2467"/>
      <c r="F11" s="1188"/>
      <c r="G11" s="2479" t="s">
        <v>828</v>
      </c>
      <c r="H11" s="2480"/>
      <c r="I11" s="2480"/>
      <c r="J11" s="2480"/>
      <c r="K11" s="2480"/>
      <c r="L11" s="2480"/>
      <c r="M11" s="2480"/>
      <c r="N11" s="2480"/>
      <c r="O11" s="2480"/>
      <c r="P11" s="2481"/>
    </row>
    <row r="12" spans="1:16" s="1185" customFormat="1" ht="66" customHeight="1">
      <c r="A12" s="1189"/>
      <c r="B12" s="2466" t="s">
        <v>94</v>
      </c>
      <c r="C12" s="2466"/>
      <c r="D12" s="2466"/>
      <c r="E12" s="2467"/>
      <c r="F12" s="1188"/>
      <c r="G12" s="2479" t="s">
        <v>834</v>
      </c>
      <c r="H12" s="2480"/>
      <c r="I12" s="2480"/>
      <c r="J12" s="2480"/>
      <c r="K12" s="2480"/>
      <c r="L12" s="2480"/>
      <c r="M12" s="2480"/>
      <c r="N12" s="2480"/>
      <c r="O12" s="2480"/>
      <c r="P12" s="2481"/>
    </row>
    <row r="13" spans="1:16" s="1185" customFormat="1" ht="66" customHeight="1">
      <c r="A13" s="1190"/>
      <c r="B13" s="2466" t="s">
        <v>95</v>
      </c>
      <c r="C13" s="2466"/>
      <c r="D13" s="2466"/>
      <c r="E13" s="2467"/>
      <c r="F13" s="1188"/>
      <c r="G13" s="2479" t="s">
        <v>835</v>
      </c>
      <c r="H13" s="2480"/>
      <c r="I13" s="2480"/>
      <c r="J13" s="2480"/>
      <c r="K13" s="2480"/>
      <c r="L13" s="2480"/>
      <c r="M13" s="2480"/>
      <c r="N13" s="2480"/>
      <c r="O13" s="2480"/>
      <c r="P13" s="2481"/>
    </row>
    <row r="14" spans="1:16" ht="6" customHeight="1">
      <c r="A14" s="1181"/>
      <c r="B14" s="1181"/>
      <c r="C14" s="1181"/>
      <c r="D14" s="1182"/>
      <c r="E14" s="1182"/>
      <c r="F14" s="1181"/>
      <c r="G14" s="1181"/>
      <c r="H14" s="1181"/>
      <c r="I14" s="1181"/>
      <c r="J14" s="1181"/>
      <c r="K14" s="1181"/>
      <c r="L14" s="1181"/>
      <c r="M14" s="1181"/>
      <c r="N14" s="1181"/>
      <c r="O14" s="1181"/>
      <c r="P14" s="1181"/>
    </row>
    <row r="15" s="1185" customFormat="1" ht="18" customHeight="1">
      <c r="A15" s="1191" t="s">
        <v>586</v>
      </c>
    </row>
    <row r="16" spans="7:16" s="1185" customFormat="1" ht="6" customHeight="1">
      <c r="G16" s="1186"/>
      <c r="H16" s="1186"/>
      <c r="I16" s="1186"/>
      <c r="J16" s="1186"/>
      <c r="K16" s="1186"/>
      <c r="L16" s="1186"/>
      <c r="M16" s="1186"/>
      <c r="N16" s="1186"/>
      <c r="O16" s="1186"/>
      <c r="P16" s="1186"/>
    </row>
    <row r="17" spans="1:16" s="1185" customFormat="1" ht="19.5" customHeight="1">
      <c r="A17" s="2464" t="s">
        <v>450</v>
      </c>
      <c r="B17" s="2464"/>
      <c r="C17" s="2464"/>
      <c r="D17" s="2464"/>
      <c r="E17" s="2464"/>
      <c r="F17" s="1192" t="s">
        <v>767</v>
      </c>
      <c r="G17" s="2254" t="s">
        <v>602</v>
      </c>
      <c r="H17" s="2468"/>
      <c r="I17" s="2468"/>
      <c r="J17" s="2468"/>
      <c r="K17" s="2468"/>
      <c r="L17" s="2468"/>
      <c r="M17" s="2468"/>
      <c r="N17" s="2468"/>
      <c r="O17" s="2468"/>
      <c r="P17" s="2469"/>
    </row>
    <row r="18" spans="1:16" s="1185" customFormat="1" ht="60" customHeight="1">
      <c r="A18" s="2465" t="s">
        <v>288</v>
      </c>
      <c r="B18" s="2466"/>
      <c r="C18" s="2466"/>
      <c r="D18" s="2466"/>
      <c r="E18" s="2467"/>
      <c r="F18" s="1188"/>
      <c r="G18" s="2476"/>
      <c r="H18" s="2477"/>
      <c r="I18" s="2477"/>
      <c r="J18" s="2477"/>
      <c r="K18" s="2477"/>
      <c r="L18" s="2477"/>
      <c r="M18" s="2477"/>
      <c r="N18" s="2477"/>
      <c r="O18" s="2477"/>
      <c r="P18" s="2478"/>
    </row>
    <row r="19" spans="1:16" s="1185" customFormat="1" ht="72" customHeight="1">
      <c r="A19" s="1190"/>
      <c r="B19" s="2466" t="s">
        <v>96</v>
      </c>
      <c r="C19" s="2466"/>
      <c r="D19" s="2466"/>
      <c r="E19" s="2467"/>
      <c r="F19" s="2011" t="s">
        <v>845</v>
      </c>
      <c r="G19" s="2482" t="s">
        <v>848</v>
      </c>
      <c r="H19" s="2477"/>
      <c r="I19" s="2477"/>
      <c r="J19" s="2477"/>
      <c r="K19" s="2477"/>
      <c r="L19" s="2477"/>
      <c r="M19" s="2477"/>
      <c r="N19" s="2477"/>
      <c r="O19" s="2477"/>
      <c r="P19" s="2478"/>
    </row>
    <row r="20" spans="1:16" s="1185" customFormat="1" ht="60" customHeight="1">
      <c r="A20" s="2465" t="s">
        <v>289</v>
      </c>
      <c r="B20" s="2466"/>
      <c r="C20" s="2466"/>
      <c r="D20" s="2466"/>
      <c r="E20" s="2467"/>
      <c r="F20" s="1188"/>
      <c r="G20" s="2476"/>
      <c r="H20" s="2477"/>
      <c r="I20" s="2477"/>
      <c r="J20" s="2477"/>
      <c r="K20" s="2477"/>
      <c r="L20" s="2477"/>
      <c r="M20" s="2477"/>
      <c r="N20" s="2477"/>
      <c r="O20" s="2477"/>
      <c r="P20" s="2478"/>
    </row>
    <row r="21" spans="1:16" s="1185" customFormat="1" ht="60" customHeight="1">
      <c r="A21" s="1189"/>
      <c r="B21" s="2466" t="s">
        <v>97</v>
      </c>
      <c r="C21" s="2466"/>
      <c r="D21" s="2466"/>
      <c r="E21" s="2467"/>
      <c r="F21" s="1188"/>
      <c r="G21" s="2476" t="s">
        <v>829</v>
      </c>
      <c r="H21" s="2477"/>
      <c r="I21" s="2477"/>
      <c r="J21" s="2477"/>
      <c r="K21" s="2477"/>
      <c r="L21" s="2477"/>
      <c r="M21" s="2477"/>
      <c r="N21" s="2477"/>
      <c r="O21" s="2477"/>
      <c r="P21" s="2478"/>
    </row>
    <row r="22" spans="1:16" s="1185" customFormat="1" ht="60" customHeight="1">
      <c r="A22" s="1190"/>
      <c r="B22" s="2466" t="s">
        <v>581</v>
      </c>
      <c r="C22" s="2466"/>
      <c r="D22" s="2466"/>
      <c r="E22" s="2467"/>
      <c r="F22" s="1188"/>
      <c r="G22" s="2476" t="s">
        <v>830</v>
      </c>
      <c r="H22" s="2477"/>
      <c r="I22" s="2477"/>
      <c r="J22" s="2477"/>
      <c r="K22" s="2477"/>
      <c r="L22" s="2477"/>
      <c r="M22" s="2477"/>
      <c r="N22" s="2477"/>
      <c r="O22" s="2477"/>
      <c r="P22" s="2478"/>
    </row>
    <row r="23" spans="1:16" s="1185" customFormat="1" ht="60" customHeight="1">
      <c r="A23" s="2483" t="s">
        <v>850</v>
      </c>
      <c r="B23" s="2466"/>
      <c r="C23" s="2466"/>
      <c r="D23" s="2466"/>
      <c r="E23" s="2467"/>
      <c r="F23" s="2011" t="s">
        <v>847</v>
      </c>
      <c r="G23" s="2482" t="s">
        <v>852</v>
      </c>
      <c r="H23" s="2477"/>
      <c r="I23" s="2477"/>
      <c r="J23" s="2477"/>
      <c r="K23" s="2477"/>
      <c r="L23" s="2477"/>
      <c r="M23" s="2477"/>
      <c r="N23" s="2477"/>
      <c r="O23" s="2477"/>
      <c r="P23" s="2478"/>
    </row>
    <row r="24" spans="2:13" s="1185" customFormat="1" ht="4.5" customHeight="1">
      <c r="B24" s="1193"/>
      <c r="C24" s="1193"/>
      <c r="D24" s="1193"/>
      <c r="E24" s="1193"/>
      <c r="F24" s="1193"/>
      <c r="G24" s="1193"/>
      <c r="H24" s="1193"/>
      <c r="I24" s="1193"/>
      <c r="J24" s="1193"/>
      <c r="K24" s="1193"/>
      <c r="L24" s="1193"/>
      <c r="M24" s="1193"/>
    </row>
    <row r="25" s="1185" customFormat="1" ht="15" customHeight="1">
      <c r="A25" s="1194" t="s">
        <v>48</v>
      </c>
    </row>
    <row r="26" s="1185" customFormat="1" ht="15" customHeight="1">
      <c r="A26" s="1194" t="s">
        <v>49</v>
      </c>
    </row>
    <row r="27" s="1185" customFormat="1" ht="15" customHeight="1">
      <c r="A27" s="1194" t="s">
        <v>324</v>
      </c>
    </row>
    <row r="28" s="1185" customFormat="1" ht="15" customHeight="1">
      <c r="A28" s="1194" t="s">
        <v>325</v>
      </c>
    </row>
    <row r="29" s="1185" customFormat="1" ht="15" customHeight="1">
      <c r="A29" s="1194" t="s">
        <v>326</v>
      </c>
    </row>
    <row r="30" s="1185" customFormat="1" ht="15" customHeight="1">
      <c r="A30" s="1194" t="s">
        <v>331</v>
      </c>
    </row>
    <row r="31" s="1185" customFormat="1" ht="15" customHeight="1">
      <c r="A31" s="1194" t="s">
        <v>415</v>
      </c>
    </row>
    <row r="32" s="1185" customFormat="1" ht="15" customHeight="1">
      <c r="A32" s="1194" t="s">
        <v>414</v>
      </c>
    </row>
    <row r="33" s="1185" customFormat="1" ht="15" customHeight="1">
      <c r="A33" s="1194" t="s">
        <v>99</v>
      </c>
    </row>
    <row r="34" s="1185" customFormat="1" ht="15" customHeight="1">
      <c r="A34" s="1194" t="s">
        <v>98</v>
      </c>
    </row>
    <row r="35" s="1185" customFormat="1" ht="15" customHeight="1">
      <c r="A35" s="1194" t="s">
        <v>50</v>
      </c>
    </row>
    <row r="36" spans="1:16" ht="15" customHeight="1">
      <c r="A36" s="1181"/>
      <c r="B36" s="1181"/>
      <c r="C36" s="1181"/>
      <c r="D36" s="1182"/>
      <c r="E36" s="1182"/>
      <c r="F36" s="1181"/>
      <c r="G36" s="1181"/>
      <c r="H36" s="1181"/>
      <c r="I36" s="1181"/>
      <c r="J36" s="1181"/>
      <c r="K36" s="1181"/>
      <c r="L36" s="1181"/>
      <c r="M36" s="1181"/>
      <c r="N36" s="1181"/>
      <c r="O36" s="1181"/>
      <c r="P36" s="1181"/>
    </row>
    <row r="37" spans="1:16" ht="15" customHeight="1">
      <c r="A37" s="1181"/>
      <c r="B37" s="1181"/>
      <c r="C37" s="1181"/>
      <c r="D37" s="1182"/>
      <c r="E37" s="1182"/>
      <c r="F37" s="1181"/>
      <c r="G37" s="1181"/>
      <c r="H37" s="1181"/>
      <c r="I37" s="1181"/>
      <c r="J37" s="1181"/>
      <c r="K37" s="1181"/>
      <c r="L37" s="1181"/>
      <c r="M37" s="1181"/>
      <c r="N37" s="1181"/>
      <c r="O37" s="1181"/>
      <c r="P37" s="1181"/>
    </row>
    <row r="38" spans="1:16" ht="15" customHeight="1">
      <c r="A38" s="1181"/>
      <c r="B38" s="1181"/>
      <c r="C38" s="1181"/>
      <c r="D38" s="1182"/>
      <c r="E38" s="1182"/>
      <c r="F38" s="1181"/>
      <c r="G38" s="1181"/>
      <c r="H38" s="1181"/>
      <c r="I38" s="1181"/>
      <c r="J38" s="1181"/>
      <c r="K38" s="1181"/>
      <c r="L38" s="1181"/>
      <c r="M38" s="1181"/>
      <c r="N38" s="1181"/>
      <c r="O38" s="1181"/>
      <c r="P38" s="1181"/>
    </row>
    <row r="39" spans="1:16" ht="15" customHeight="1">
      <c r="A39" s="1181"/>
      <c r="B39" s="1181"/>
      <c r="C39" s="1181"/>
      <c r="D39" s="1182"/>
      <c r="E39" s="1182"/>
      <c r="F39" s="1181"/>
      <c r="G39" s="1181"/>
      <c r="H39" s="1181"/>
      <c r="I39" s="1181"/>
      <c r="J39" s="1181"/>
      <c r="K39" s="1181"/>
      <c r="L39" s="1181"/>
      <c r="M39" s="1181"/>
      <c r="N39" s="1181"/>
      <c r="O39" s="1181"/>
      <c r="P39" s="1181"/>
    </row>
    <row r="40" ht="13.5">
      <c r="A40" s="1195"/>
    </row>
  </sheetData>
  <sheetProtection/>
  <mergeCells count="34">
    <mergeCell ref="G7:P7"/>
    <mergeCell ref="G9:P9"/>
    <mergeCell ref="G13:P13"/>
    <mergeCell ref="G10:P10"/>
    <mergeCell ref="B7:E7"/>
    <mergeCell ref="C8:E8"/>
    <mergeCell ref="C9:E9"/>
    <mergeCell ref="C10:E10"/>
    <mergeCell ref="G8:P8"/>
    <mergeCell ref="G23:P23"/>
    <mergeCell ref="B19:E19"/>
    <mergeCell ref="A23:E23"/>
    <mergeCell ref="G19:P19"/>
    <mergeCell ref="B21:E21"/>
    <mergeCell ref="A20:E20"/>
    <mergeCell ref="B22:E22"/>
    <mergeCell ref="G20:P20"/>
    <mergeCell ref="G21:P21"/>
    <mergeCell ref="G22:P22"/>
    <mergeCell ref="G18:P18"/>
    <mergeCell ref="G11:P11"/>
    <mergeCell ref="G12:P12"/>
    <mergeCell ref="B13:E13"/>
    <mergeCell ref="A18:E18"/>
    <mergeCell ref="G17:P17"/>
    <mergeCell ref="C11:E11"/>
    <mergeCell ref="A17:E17"/>
    <mergeCell ref="B12:E12"/>
    <mergeCell ref="A4:E4"/>
    <mergeCell ref="A5:E5"/>
    <mergeCell ref="B6:E6"/>
    <mergeCell ref="G4:P4"/>
    <mergeCell ref="G5:P5"/>
    <mergeCell ref="G6:P6"/>
  </mergeCells>
  <printOptions horizontalCentered="1"/>
  <pageMargins left="0.5905511811023622" right="0.5905511811023622" top="0.5905511811023622" bottom="0.5905511811023622" header="0.5118110236220472" footer="0.3543307086614173"/>
  <pageSetup horizontalDpi="600" verticalDpi="600" orientation="landscape" paperSize="9" scale="83" r:id="rId1"/>
  <rowBreaks count="1" manualBreakCount="1">
    <brk id="13" max="255" man="1"/>
  </rowBreaks>
</worksheet>
</file>

<file path=xl/worksheets/sheet9.xml><?xml version="1.0" encoding="utf-8"?>
<worksheet xmlns="http://schemas.openxmlformats.org/spreadsheetml/2006/main" xmlns:r="http://schemas.openxmlformats.org/officeDocument/2006/relationships">
  <dimension ref="A2:P17"/>
  <sheetViews>
    <sheetView view="pageBreakPreview" zoomScale="80" zoomScaleSheetLayoutView="80" zoomScalePageLayoutView="0" workbookViewId="0" topLeftCell="A1">
      <selection activeCell="G8" sqref="G8:P8"/>
    </sheetView>
  </sheetViews>
  <sheetFormatPr defaultColWidth="8.796875" defaultRowHeight="15"/>
  <cols>
    <col min="1" max="2" width="2.59765625" style="1196" customWidth="1"/>
    <col min="3" max="3" width="10.59765625" style="1196" customWidth="1"/>
    <col min="4" max="4" width="4.59765625" style="1196" customWidth="1"/>
    <col min="5" max="5" width="22.59765625" style="1196" customWidth="1"/>
    <col min="6" max="6" width="14.59765625" style="1196" customWidth="1"/>
    <col min="7" max="16" width="15.09765625" style="1196" customWidth="1"/>
    <col min="17" max="17" width="1.59765625" style="1196" customWidth="1"/>
    <col min="18" max="16384" width="9" style="1196" customWidth="1"/>
  </cols>
  <sheetData>
    <row r="1" ht="18" customHeight="1"/>
    <row r="2" spans="1:4" ht="18" customHeight="1">
      <c r="A2" s="1191" t="s">
        <v>628</v>
      </c>
      <c r="D2" s="1191"/>
    </row>
    <row r="3" spans="1:4" ht="18" customHeight="1">
      <c r="A3" s="1191" t="s">
        <v>575</v>
      </c>
      <c r="D3" s="1191"/>
    </row>
    <row r="4" ht="3" customHeight="1"/>
    <row r="5" spans="2:16" ht="21" customHeight="1">
      <c r="B5" s="2490" t="s">
        <v>600</v>
      </c>
      <c r="C5" s="2491"/>
      <c r="D5" s="2491"/>
      <c r="E5" s="2491"/>
      <c r="F5" s="2492"/>
      <c r="G5" s="2490" t="s">
        <v>576</v>
      </c>
      <c r="H5" s="2491"/>
      <c r="I5" s="2491"/>
      <c r="J5" s="2491"/>
      <c r="K5" s="2491"/>
      <c r="L5" s="2491"/>
      <c r="M5" s="2491"/>
      <c r="N5" s="2491"/>
      <c r="O5" s="2491"/>
      <c r="P5" s="2492"/>
    </row>
    <row r="6" spans="2:16" ht="99.75" customHeight="1">
      <c r="B6" s="2493" t="s">
        <v>290</v>
      </c>
      <c r="C6" s="2033"/>
      <c r="D6" s="2033"/>
      <c r="E6" s="2033"/>
      <c r="F6" s="2034"/>
      <c r="G6" s="2495" t="s">
        <v>836</v>
      </c>
      <c r="H6" s="2488"/>
      <c r="I6" s="2488"/>
      <c r="J6" s="2488"/>
      <c r="K6" s="2488"/>
      <c r="L6" s="2488"/>
      <c r="M6" s="2488"/>
      <c r="N6" s="2488"/>
      <c r="O6" s="2488"/>
      <c r="P6" s="2489"/>
    </row>
    <row r="7" spans="2:16" ht="99.75" customHeight="1">
      <c r="B7" s="2494" t="s">
        <v>759</v>
      </c>
      <c r="C7" s="2033"/>
      <c r="D7" s="2033"/>
      <c r="E7" s="2033"/>
      <c r="F7" s="2034"/>
      <c r="G7" s="2494"/>
      <c r="H7" s="2033"/>
      <c r="I7" s="2033"/>
      <c r="J7" s="2033"/>
      <c r="K7" s="2033"/>
      <c r="L7" s="2033"/>
      <c r="M7" s="2033"/>
      <c r="N7" s="2033"/>
      <c r="O7" s="2033"/>
      <c r="P7" s="2034"/>
    </row>
    <row r="8" spans="2:16" ht="99.75" customHeight="1">
      <c r="B8" s="2494" t="s">
        <v>760</v>
      </c>
      <c r="C8" s="2033"/>
      <c r="D8" s="2033"/>
      <c r="E8" s="2033"/>
      <c r="F8" s="2034"/>
      <c r="G8" s="2495" t="s">
        <v>851</v>
      </c>
      <c r="H8" s="2496"/>
      <c r="I8" s="2496"/>
      <c r="J8" s="2496"/>
      <c r="K8" s="2496"/>
      <c r="L8" s="2496"/>
      <c r="M8" s="2496"/>
      <c r="N8" s="2496"/>
      <c r="O8" s="2496"/>
      <c r="P8" s="2497"/>
    </row>
    <row r="9" spans="2:16" ht="99.75" customHeight="1">
      <c r="B9" s="2494" t="s">
        <v>601</v>
      </c>
      <c r="C9" s="2033"/>
      <c r="D9" s="2033"/>
      <c r="E9" s="2033"/>
      <c r="F9" s="2034"/>
      <c r="G9" s="2487" t="s">
        <v>831</v>
      </c>
      <c r="H9" s="2488"/>
      <c r="I9" s="2488"/>
      <c r="J9" s="2488"/>
      <c r="K9" s="2488"/>
      <c r="L9" s="2488"/>
      <c r="M9" s="2488"/>
      <c r="N9" s="2488"/>
      <c r="O9" s="2488"/>
      <c r="P9" s="2489"/>
    </row>
    <row r="10" spans="2:15" ht="15.75" customHeight="1">
      <c r="B10" s="1194" t="s">
        <v>515</v>
      </c>
      <c r="D10" s="1194"/>
      <c r="E10" s="1201"/>
      <c r="F10" s="1201"/>
      <c r="G10" s="1201"/>
      <c r="H10" s="1201"/>
      <c r="I10" s="1201"/>
      <c r="J10" s="1201"/>
      <c r="K10" s="1201"/>
      <c r="L10" s="1201"/>
      <c r="M10" s="1201"/>
      <c r="N10" s="1201"/>
      <c r="O10" s="1201"/>
    </row>
    <row r="11" spans="2:15" ht="15.75" customHeight="1">
      <c r="B11" s="1194" t="s">
        <v>100</v>
      </c>
      <c r="D11" s="1194"/>
      <c r="E11" s="1201"/>
      <c r="F11" s="1201"/>
      <c r="G11" s="1201"/>
      <c r="H11" s="1201"/>
      <c r="I11" s="1201"/>
      <c r="J11" s="1201"/>
      <c r="K11" s="1201"/>
      <c r="L11" s="1201"/>
      <c r="M11" s="1201"/>
      <c r="N11" s="1201"/>
      <c r="O11" s="1201"/>
    </row>
    <row r="12" spans="2:15" ht="15.75" customHeight="1">
      <c r="B12" s="1194" t="s">
        <v>101</v>
      </c>
      <c r="D12" s="1194"/>
      <c r="E12" s="1201"/>
      <c r="F12" s="1201"/>
      <c r="G12" s="1201"/>
      <c r="H12" s="1201"/>
      <c r="I12" s="1201"/>
      <c r="J12" s="1201"/>
      <c r="K12" s="1201"/>
      <c r="L12" s="1201"/>
      <c r="M12" s="1201"/>
      <c r="N12" s="1201"/>
      <c r="O12" s="1201"/>
    </row>
    <row r="13" spans="2:15" ht="15.75" customHeight="1">
      <c r="B13" s="1194" t="s">
        <v>51</v>
      </c>
      <c r="D13" s="1194"/>
      <c r="E13" s="1201"/>
      <c r="F13" s="1201"/>
      <c r="G13" s="1201"/>
      <c r="H13" s="1201"/>
      <c r="I13" s="1201"/>
      <c r="J13" s="1201"/>
      <c r="K13" s="1201"/>
      <c r="L13" s="1201"/>
      <c r="M13" s="1201"/>
      <c r="N13" s="1201"/>
      <c r="O13" s="1201"/>
    </row>
    <row r="14" spans="2:15" ht="15.75" customHeight="1">
      <c r="B14" s="1194" t="s">
        <v>32</v>
      </c>
      <c r="D14" s="1194"/>
      <c r="E14" s="1201"/>
      <c r="F14" s="1201"/>
      <c r="G14" s="1201"/>
      <c r="H14" s="1201"/>
      <c r="I14" s="1201"/>
      <c r="J14" s="1201"/>
      <c r="K14" s="1201"/>
      <c r="L14" s="1201"/>
      <c r="M14" s="1201"/>
      <c r="N14" s="1201"/>
      <c r="O14" s="1201"/>
    </row>
    <row r="15" ht="21" customHeight="1"/>
    <row r="16" spans="2:3" ht="14.25">
      <c r="B16" s="1202"/>
      <c r="C16" s="1203"/>
    </row>
    <row r="17" ht="14.25">
      <c r="C17" s="1203"/>
    </row>
  </sheetData>
  <sheetProtection/>
  <mergeCells count="10">
    <mergeCell ref="G9:P9"/>
    <mergeCell ref="B5:F5"/>
    <mergeCell ref="B6:F6"/>
    <mergeCell ref="B7:F7"/>
    <mergeCell ref="B8:F8"/>
    <mergeCell ref="B9:F9"/>
    <mergeCell ref="G5:P5"/>
    <mergeCell ref="G6:P6"/>
    <mergeCell ref="G7:P7"/>
    <mergeCell ref="G8:P8"/>
  </mergeCells>
  <printOptions horizontalCentered="1"/>
  <pageMargins left="0.5905511811023622" right="0.5905511811023622" top="0.5905511811023622" bottom="0.5905511811023622" header="0.5118110236220472" footer="0.3543307086614173"/>
  <pageSetup horizontalDpi="600" verticalDpi="600" orientation="landscape" paperSize="9" scale="60" r:id="rId1"/>
  <colBreaks count="1" manualBreakCount="1">
    <brk id="16" min="1"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天野190215各省協議反映</dc:creator>
  <cp:keywords/>
  <dc:description/>
  <cp:lastModifiedBy>95008</cp:lastModifiedBy>
  <cp:lastPrinted>2010-10-13T08:59:41Z</cp:lastPrinted>
  <dcterms:created xsi:type="dcterms:W3CDTF">2007-05-01T01:44:16Z</dcterms:created>
  <dcterms:modified xsi:type="dcterms:W3CDTF">2010-12-24T06:50:09Z</dcterms:modified>
  <cp:category/>
  <cp:version/>
  <cp:contentType/>
  <cp:contentStatus/>
</cp:coreProperties>
</file>